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14775" windowHeight="7125" tabRatio="829" activeTab="4"/>
  </bookViews>
  <sheets>
    <sheet name="BM149" sheetId="1" r:id="rId1"/>
    <sheet name="BM150" sheetId="2" r:id="rId2"/>
    <sheet name="BM151" sheetId="3" r:id="rId3"/>
    <sheet name="BM152" sheetId="4" r:id="rId4"/>
    <sheet name="BM153" sheetId="5" r:id="rId5"/>
  </sheets>
  <definedNames/>
  <calcPr fullCalcOnLoad="1"/>
</workbook>
</file>

<file path=xl/sharedStrings.xml><?xml version="1.0" encoding="utf-8"?>
<sst xmlns="http://schemas.openxmlformats.org/spreadsheetml/2006/main" count="60" uniqueCount="10">
  <si>
    <t>Time (s)</t>
  </si>
  <si>
    <t>Average</t>
  </si>
  <si>
    <t>Standard Deviation</t>
  </si>
  <si>
    <t xml:space="preserve">Date:  </t>
  </si>
  <si>
    <t xml:space="preserve">Station No. (3-char):  </t>
  </si>
  <si>
    <t>Station ID</t>
  </si>
  <si>
    <t xml:space="preserve">Ship ID (2-char):  </t>
  </si>
  <si>
    <t>BM</t>
  </si>
  <si>
    <t>outlier</t>
  </si>
  <si>
    <t>OUTLIER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</si>
</sst>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0000"/>
    <numFmt numFmtId="180" formatCode="0.0000"/>
    <numFmt numFmtId="181" formatCode="0.000"/>
    <numFmt numFmtId="182" formatCode="0.0"/>
    <numFmt numFmtId="183" formatCode="0.000000000"/>
    <numFmt numFmtId="184" formatCode="[$-1009]mmmm\ d\,\ yyyy"/>
    <numFmt numFmtId="185" formatCode="[$-F800]dddd\,\ mmmm\ dd\,\ yyyy"/>
    <numFmt numFmtId="186" formatCode="000"/>
    <numFmt numFmtId="187" formatCode="[$-1009]mmmm\-dd\-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Symbol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6" fillId="20" borderId="19" xfId="0" applyFont="1" applyFill="1" applyBorder="1" applyAlignment="1">
      <alignment horizontal="center"/>
    </xf>
    <xf numFmtId="0" fontId="26" fillId="20" borderId="20" xfId="0" applyFont="1" applyFill="1" applyBorder="1" applyAlignment="1">
      <alignment horizontal="center"/>
    </xf>
    <xf numFmtId="0" fontId="26" fillId="20" borderId="21" xfId="0" applyFont="1" applyFill="1" applyBorder="1" applyAlignment="1">
      <alignment horizontal="center"/>
    </xf>
    <xf numFmtId="0" fontId="26" fillId="20" borderId="22" xfId="0" applyFont="1" applyFill="1" applyBorder="1" applyAlignment="1">
      <alignment horizontal="center"/>
    </xf>
    <xf numFmtId="181" fontId="26" fillId="20" borderId="14" xfId="0" applyNumberFormat="1" applyFont="1" applyFill="1" applyBorder="1" applyAlignment="1">
      <alignment horizontal="center"/>
    </xf>
    <xf numFmtId="181" fontId="26" fillId="20" borderId="23" xfId="0" applyNumberFormat="1" applyFont="1" applyFill="1" applyBorder="1" applyAlignment="1">
      <alignment horizontal="center"/>
    </xf>
    <xf numFmtId="181" fontId="26" fillId="20" borderId="24" xfId="0" applyNumberFormat="1" applyFont="1" applyFill="1" applyBorder="1" applyAlignment="1">
      <alignment horizontal="center"/>
    </xf>
    <xf numFmtId="181" fontId="26" fillId="20" borderId="13" xfId="0" applyNumberFormat="1" applyFont="1" applyFill="1" applyBorder="1" applyAlignment="1">
      <alignment horizontal="center"/>
    </xf>
    <xf numFmtId="181" fontId="26" fillId="20" borderId="17" xfId="0" applyNumberFormat="1" applyFont="1" applyFill="1" applyBorder="1" applyAlignment="1">
      <alignment horizontal="center"/>
    </xf>
    <xf numFmtId="181" fontId="26" fillId="20" borderId="18" xfId="0" applyNumberFormat="1" applyFont="1" applyFill="1" applyBorder="1" applyAlignment="1">
      <alignment horizontal="center"/>
    </xf>
    <xf numFmtId="0" fontId="27" fillId="20" borderId="25" xfId="0" applyFont="1" applyFill="1" applyBorder="1" applyAlignment="1">
      <alignment horizontal="center"/>
    </xf>
    <xf numFmtId="0" fontId="27" fillId="20" borderId="26" xfId="0" applyFont="1" applyFill="1" applyBorder="1" applyAlignment="1">
      <alignment horizontal="right"/>
    </xf>
    <xf numFmtId="0" fontId="27" fillId="20" borderId="27" xfId="0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185" fontId="26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28" xfId="0" applyFont="1" applyBorder="1" applyAlignment="1">
      <alignment horizontal="right"/>
    </xf>
    <xf numFmtId="0" fontId="27" fillId="0" borderId="28" xfId="0" applyFont="1" applyBorder="1" applyAlignment="1">
      <alignment horizontal="right"/>
    </xf>
    <xf numFmtId="0" fontId="0" fillId="0" borderId="28" xfId="0" applyBorder="1" applyAlignment="1">
      <alignment/>
    </xf>
    <xf numFmtId="0" fontId="27" fillId="20" borderId="21" xfId="0" applyFont="1" applyFill="1" applyBorder="1" applyAlignment="1">
      <alignment horizontal="right"/>
    </xf>
    <xf numFmtId="185" fontId="29" fillId="0" borderId="29" xfId="0" applyNumberFormat="1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186" fontId="29" fillId="0" borderId="31" xfId="0" applyNumberFormat="1" applyFont="1" applyFill="1" applyBorder="1" applyAlignment="1">
      <alignment horizontal="center"/>
    </xf>
    <xf numFmtId="181" fontId="26" fillId="20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6" fillId="20" borderId="25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Note 2" xfId="63"/>
    <cellStyle name="Note 3" xfId="64"/>
    <cellStyle name="Note 4" xfId="65"/>
    <cellStyle name="Note 5" xfId="66"/>
    <cellStyle name="Note 6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Small Particle Concentrations and Fluorescence Intensity Ratios (FIR) for
Station</a:t>
            </a:r>
          </a:p>
        </c:rich>
      </c:tx>
      <c:layout>
        <c:manualLayout>
          <c:xMode val="factor"/>
          <c:yMode val="factor"/>
          <c:x val="-0.02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675"/>
          <c:w val="0.773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'BM149'!$B$28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'BM149'!$C$29:$Q$29</c:f>
                <c:numCache>
                  <c:ptCount val="15"/>
                  <c:pt idx="0">
                    <c:v>0.04504686964218724</c:v>
                  </c:pt>
                  <c:pt idx="1">
                    <c:v>0.026005360854125584</c:v>
                  </c:pt>
                  <c:pt idx="2">
                    <c:v>0.023281969279618845</c:v>
                  </c:pt>
                  <c:pt idx="3">
                    <c:v>0.03933379919358912</c:v>
                  </c:pt>
                  <c:pt idx="4">
                    <c:v>0.04015302913269252</c:v>
                  </c:pt>
                  <c:pt idx="5">
                    <c:v>0.015863964906451707</c:v>
                  </c:pt>
                  <c:pt idx="6">
                    <c:v>0.007311474723324398</c:v>
                  </c:pt>
                  <c:pt idx="7">
                    <c:v>0.018856094992681666</c:v>
                  </c:pt>
                  <c:pt idx="8">
                    <c:v>0.011532040016233315</c:v>
                  </c:pt>
                  <c:pt idx="9">
                    <c:v>0.011522552279689064</c:v>
                  </c:pt>
                  <c:pt idx="10">
                    <c:v>0.04331497565761683</c:v>
                  </c:pt>
                  <c:pt idx="11">
                    <c:v>0.026122959535812233</c:v>
                  </c:pt>
                  <c:pt idx="12">
                    <c:v>0.0428278368408293</c:v>
                  </c:pt>
                  <c:pt idx="13">
                    <c:v>0.0473893430957519</c:v>
                  </c:pt>
                  <c:pt idx="14">
                    <c:v>0.047168879179387</c:v>
                  </c:pt>
                </c:numCache>
              </c:numRef>
            </c:plus>
            <c:minus>
              <c:numRef>
                <c:f>'BM149'!$C$29:$Q$29</c:f>
                <c:numCache>
                  <c:ptCount val="15"/>
                  <c:pt idx="0">
                    <c:v>0.04504686964218724</c:v>
                  </c:pt>
                  <c:pt idx="1">
                    <c:v>0.026005360854125584</c:v>
                  </c:pt>
                  <c:pt idx="2">
                    <c:v>0.023281969279618845</c:v>
                  </c:pt>
                  <c:pt idx="3">
                    <c:v>0.03933379919358912</c:v>
                  </c:pt>
                  <c:pt idx="4">
                    <c:v>0.04015302913269252</c:v>
                  </c:pt>
                  <c:pt idx="5">
                    <c:v>0.015863964906451707</c:v>
                  </c:pt>
                  <c:pt idx="6">
                    <c:v>0.007311474723324398</c:v>
                  </c:pt>
                  <c:pt idx="7">
                    <c:v>0.018856094992681666</c:v>
                  </c:pt>
                  <c:pt idx="8">
                    <c:v>0.011532040016233315</c:v>
                  </c:pt>
                  <c:pt idx="9">
                    <c:v>0.011522552279689064</c:v>
                  </c:pt>
                  <c:pt idx="10">
                    <c:v>0.04331497565761683</c:v>
                  </c:pt>
                  <c:pt idx="11">
                    <c:v>0.026122959535812233</c:v>
                  </c:pt>
                  <c:pt idx="12">
                    <c:v>0.0428278368408293</c:v>
                  </c:pt>
                  <c:pt idx="13">
                    <c:v>0.0473893430957519</c:v>
                  </c:pt>
                  <c:pt idx="14">
                    <c:v>0.047168879179387</c:v>
                  </c:pt>
                </c:numCache>
              </c:numRef>
            </c:minus>
            <c:noEndCap val="0"/>
          </c:errBars>
          <c:cat>
            <c:strRef>
              <c:f>'BM149'!$C$7:$Q$7</c:f>
              <c:strCache/>
            </c:strRef>
          </c:cat>
          <c:val>
            <c:numRef>
              <c:f>'BM149'!$C$28:$Q$28</c:f>
              <c:numCache/>
            </c:numRef>
          </c:val>
        </c:ser>
        <c:axId val="30172771"/>
        <c:axId val="3119484"/>
      </c:bar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119484"/>
        <c:crosses val="autoZero"/>
        <c:auto val="1"/>
        <c:lblOffset val="100"/>
        <c:noMultiLvlLbl val="0"/>
      </c:catAx>
      <c:valAx>
        <c:axId val="3119484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/>
                  <a:t> Small particle conc. (</a:t>
                </a: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/>
                  <a:t>L/L)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0172771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Small Particle Concentrations and Fluorescence Intensity Ratios (FIR) for
Station</a:t>
            </a:r>
          </a:p>
        </c:rich>
      </c:tx>
      <c:layout>
        <c:manualLayout>
          <c:xMode val="factor"/>
          <c:yMode val="factor"/>
          <c:x val="-0.02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675"/>
          <c:w val="0.773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'BM150'!$B$28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'BM150'!$C$29:$S$29</c:f>
                <c:numCache>
                  <c:ptCount val="17"/>
                  <c:pt idx="0">
                    <c:v>0.040154239385384996</c:v>
                  </c:pt>
                  <c:pt idx="1">
                    <c:v>0.031104980108088726</c:v>
                  </c:pt>
                  <c:pt idx="2">
                    <c:v>0.016687476074820237</c:v>
                  </c:pt>
                  <c:pt idx="3">
                    <c:v>0.025878778256578052</c:v>
                  </c:pt>
                  <c:pt idx="4">
                    <c:v>0.018527131696035815</c:v>
                  </c:pt>
                  <c:pt idx="5">
                    <c:v>0.025242300700654283</c:v>
                  </c:pt>
                  <c:pt idx="6">
                    <c:v>0.030783571245484954</c:v>
                  </c:pt>
                  <c:pt idx="7">
                    <c:v>0.04619327169923118</c:v>
                  </c:pt>
                  <c:pt idx="8">
                    <c:v>0.08098844565178909</c:v>
                  </c:pt>
                  <c:pt idx="9">
                    <c:v>0.05158737688512872</c:v>
                  </c:pt>
                  <c:pt idx="10">
                    <c:v>0.0398319436870528</c:v>
                  </c:pt>
                  <c:pt idx="11">
                    <c:v>0.007482798094162704</c:v>
                  </c:pt>
                  <c:pt idx="12">
                    <c:v>0.010904502040775452</c:v>
                  </c:pt>
                  <c:pt idx="13">
                    <c:v>0.04692385858468967</c:v>
                  </c:pt>
                  <c:pt idx="14">
                    <c:v>0.017002720753860792</c:v>
                  </c:pt>
                  <c:pt idx="15">
                    <c:v>0.015245758392196055</c:v>
                  </c:pt>
                  <c:pt idx="16">
                    <c:v>0.023356781114572185</c:v>
                  </c:pt>
                </c:numCache>
              </c:numRef>
            </c:plus>
            <c:minus>
              <c:numRef>
                <c:f>'BM150'!$C$29:$S$29</c:f>
                <c:numCache>
                  <c:ptCount val="17"/>
                  <c:pt idx="0">
                    <c:v>0.040154239385384996</c:v>
                  </c:pt>
                  <c:pt idx="1">
                    <c:v>0.031104980108088726</c:v>
                  </c:pt>
                  <c:pt idx="2">
                    <c:v>0.016687476074820237</c:v>
                  </c:pt>
                  <c:pt idx="3">
                    <c:v>0.025878778256578052</c:v>
                  </c:pt>
                  <c:pt idx="4">
                    <c:v>0.018527131696035815</c:v>
                  </c:pt>
                  <c:pt idx="5">
                    <c:v>0.025242300700654283</c:v>
                  </c:pt>
                  <c:pt idx="6">
                    <c:v>0.030783571245484954</c:v>
                  </c:pt>
                  <c:pt idx="7">
                    <c:v>0.04619327169923118</c:v>
                  </c:pt>
                  <c:pt idx="8">
                    <c:v>0.08098844565178909</c:v>
                  </c:pt>
                  <c:pt idx="9">
                    <c:v>0.05158737688512872</c:v>
                  </c:pt>
                  <c:pt idx="10">
                    <c:v>0.0398319436870528</c:v>
                  </c:pt>
                  <c:pt idx="11">
                    <c:v>0.007482798094162704</c:v>
                  </c:pt>
                  <c:pt idx="12">
                    <c:v>0.010904502040775452</c:v>
                  </c:pt>
                  <c:pt idx="13">
                    <c:v>0.04692385858468967</c:v>
                  </c:pt>
                  <c:pt idx="14">
                    <c:v>0.017002720753860792</c:v>
                  </c:pt>
                  <c:pt idx="15">
                    <c:v>0.015245758392196055</c:v>
                  </c:pt>
                  <c:pt idx="16">
                    <c:v>0.023356781114572185</c:v>
                  </c:pt>
                </c:numCache>
              </c:numRef>
            </c:minus>
            <c:noEndCap val="0"/>
          </c:errBars>
          <c:cat>
            <c:strRef>
              <c:f>'BM150'!$C$7:$S$7</c:f>
              <c:strCache/>
            </c:strRef>
          </c:cat>
          <c:val>
            <c:numRef>
              <c:f>'BM150'!$C$28:$S$28</c:f>
              <c:numCache/>
            </c:numRef>
          </c:val>
        </c:ser>
        <c:axId val="28075357"/>
        <c:axId val="51351622"/>
      </c:bar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1351622"/>
        <c:crosses val="autoZero"/>
        <c:auto val="1"/>
        <c:lblOffset val="100"/>
        <c:noMultiLvlLbl val="0"/>
      </c:catAx>
      <c:valAx>
        <c:axId val="51351622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/>
                  <a:t> Small particle conc. (</a:t>
                </a: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/>
                  <a:t>L/L)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8075357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Small Particle Concentrations and Fluorescence Intensity Ratios (FIR) for
Station</a:t>
            </a:r>
          </a:p>
        </c:rich>
      </c:tx>
      <c:layout>
        <c:manualLayout>
          <c:xMode val="factor"/>
          <c:yMode val="factor"/>
          <c:x val="-0.02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675"/>
          <c:w val="0.773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'BM151'!$B$28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'BM151'!$C$29:$Q$29</c:f>
                <c:numCache>
                  <c:ptCount val="15"/>
                  <c:pt idx="0">
                    <c:v>0.04136788525414778</c:v>
                  </c:pt>
                  <c:pt idx="1">
                    <c:v>0.05275356091374186</c:v>
                  </c:pt>
                  <c:pt idx="2">
                    <c:v>0.04028131971167713</c:v>
                  </c:pt>
                  <c:pt idx="3">
                    <c:v>0.0316657550850914</c:v>
                  </c:pt>
                  <c:pt idx="4">
                    <c:v>0.030155229643510084</c:v>
                  </c:pt>
                  <c:pt idx="5">
                    <c:v>0.0511375183338275</c:v>
                  </c:pt>
                  <c:pt idx="6">
                    <c:v>0.024484394101827886</c:v>
                  </c:pt>
                  <c:pt idx="7">
                    <c:v>0.009531899295913405</c:v>
                  </c:pt>
                  <c:pt idx="8">
                    <c:v>0.09556543769797103</c:v>
                  </c:pt>
                  <c:pt idx="9">
                    <c:v>0.025699156800368786</c:v>
                  </c:pt>
                  <c:pt idx="10">
                    <c:v>0.011375904639090653</c:v>
                  </c:pt>
                  <c:pt idx="11">
                    <c:v>0.0724122380837851</c:v>
                  </c:pt>
                  <c:pt idx="12">
                    <c:v>0.011727465864573927</c:v>
                  </c:pt>
                  <c:pt idx="13">
                    <c:v>0.0387429815359998</c:v>
                  </c:pt>
                  <c:pt idx="14">
                    <c:v>0.02173677896885999</c:v>
                  </c:pt>
                </c:numCache>
              </c:numRef>
            </c:plus>
            <c:minus>
              <c:numRef>
                <c:f>'BM151'!$C$29:$Q$29</c:f>
                <c:numCache>
                  <c:ptCount val="15"/>
                  <c:pt idx="0">
                    <c:v>0.04136788525414778</c:v>
                  </c:pt>
                  <c:pt idx="1">
                    <c:v>0.05275356091374186</c:v>
                  </c:pt>
                  <c:pt idx="2">
                    <c:v>0.04028131971167713</c:v>
                  </c:pt>
                  <c:pt idx="3">
                    <c:v>0.0316657550850914</c:v>
                  </c:pt>
                  <c:pt idx="4">
                    <c:v>0.030155229643510084</c:v>
                  </c:pt>
                  <c:pt idx="5">
                    <c:v>0.0511375183338275</c:v>
                  </c:pt>
                  <c:pt idx="6">
                    <c:v>0.024484394101827886</c:v>
                  </c:pt>
                  <c:pt idx="7">
                    <c:v>0.009531899295913405</c:v>
                  </c:pt>
                  <c:pt idx="8">
                    <c:v>0.09556543769797103</c:v>
                  </c:pt>
                  <c:pt idx="9">
                    <c:v>0.025699156800368786</c:v>
                  </c:pt>
                  <c:pt idx="10">
                    <c:v>0.011375904639090653</c:v>
                  </c:pt>
                  <c:pt idx="11">
                    <c:v>0.0724122380837851</c:v>
                  </c:pt>
                  <c:pt idx="12">
                    <c:v>0.011727465864573927</c:v>
                  </c:pt>
                  <c:pt idx="13">
                    <c:v>0.0387429815359998</c:v>
                  </c:pt>
                  <c:pt idx="14">
                    <c:v>0.02173677896885999</c:v>
                  </c:pt>
                </c:numCache>
              </c:numRef>
            </c:minus>
            <c:noEndCap val="0"/>
          </c:errBars>
          <c:cat>
            <c:strRef>
              <c:f>'BM151'!$C$7:$Q$7</c:f>
              <c:strCache/>
            </c:strRef>
          </c:cat>
          <c:val>
            <c:numRef>
              <c:f>'BM151'!$C$28:$Q$28</c:f>
              <c:numCache/>
            </c:numRef>
          </c:val>
        </c:ser>
        <c:axId val="59511415"/>
        <c:axId val="65840688"/>
      </c:bar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5840688"/>
        <c:crosses val="autoZero"/>
        <c:auto val="1"/>
        <c:lblOffset val="100"/>
        <c:noMultiLvlLbl val="0"/>
      </c:catAx>
      <c:valAx>
        <c:axId val="65840688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/>
                  <a:t> Small particle conc. (</a:t>
                </a: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/>
                  <a:t>L/L)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9511415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Small Particle Concentrations and Fluorescence Intensity Ratios (FIR) for
Station</a:t>
            </a:r>
          </a:p>
        </c:rich>
      </c:tx>
      <c:layout>
        <c:manualLayout>
          <c:xMode val="factor"/>
          <c:yMode val="factor"/>
          <c:x val="-0.02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675"/>
          <c:w val="0.773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'BM152'!$B$28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'BM152'!$C$29:$Q$29</c:f>
                <c:numCache>
                  <c:ptCount val="15"/>
                  <c:pt idx="0">
                    <c:v>0.02967493539336723</c:v>
                  </c:pt>
                  <c:pt idx="1">
                    <c:v>0.021218461832747993</c:v>
                  </c:pt>
                  <c:pt idx="2">
                    <c:v>0.030009949388187056</c:v>
                  </c:pt>
                  <c:pt idx="3">
                    <c:v>0.021462410913352815</c:v>
                  </c:pt>
                  <c:pt idx="4">
                    <c:v>0.04560898448735352</c:v>
                  </c:pt>
                  <c:pt idx="5">
                    <c:v>0.0041427221532021165</c:v>
                  </c:pt>
                  <c:pt idx="6">
                    <c:v>0.00863180656980271</c:v>
                  </c:pt>
                  <c:pt idx="7">
                    <c:v>0.006144240780468431</c:v>
                  </c:pt>
                  <c:pt idx="8">
                    <c:v>0.009037087669906529</c:v>
                  </c:pt>
                  <c:pt idx="9">
                    <c:v>0.04083464835933056</c:v>
                  </c:pt>
                  <c:pt idx="10">
                    <c:v>0.03695514558611741</c:v>
                  </c:pt>
                  <c:pt idx="11">
                    <c:v>0.027658723100032333</c:v>
                  </c:pt>
                  <c:pt idx="12">
                    <c:v>0.025657208866898183</c:v>
                  </c:pt>
                  <c:pt idx="13">
                    <c:v>0.02507079129761832</c:v>
                  </c:pt>
                  <c:pt idx="14">
                    <c:v>0.027110659293507776</c:v>
                  </c:pt>
                </c:numCache>
              </c:numRef>
            </c:plus>
            <c:minus>
              <c:numRef>
                <c:f>'BM152'!$C$29:$Q$29</c:f>
                <c:numCache>
                  <c:ptCount val="15"/>
                  <c:pt idx="0">
                    <c:v>0.02967493539336723</c:v>
                  </c:pt>
                  <c:pt idx="1">
                    <c:v>0.021218461832747993</c:v>
                  </c:pt>
                  <c:pt idx="2">
                    <c:v>0.030009949388187056</c:v>
                  </c:pt>
                  <c:pt idx="3">
                    <c:v>0.021462410913352815</c:v>
                  </c:pt>
                  <c:pt idx="4">
                    <c:v>0.04560898448735352</c:v>
                  </c:pt>
                  <c:pt idx="5">
                    <c:v>0.0041427221532021165</c:v>
                  </c:pt>
                  <c:pt idx="6">
                    <c:v>0.00863180656980271</c:v>
                  </c:pt>
                  <c:pt idx="7">
                    <c:v>0.006144240780468431</c:v>
                  </c:pt>
                  <c:pt idx="8">
                    <c:v>0.009037087669906529</c:v>
                  </c:pt>
                  <c:pt idx="9">
                    <c:v>0.04083464835933056</c:v>
                  </c:pt>
                  <c:pt idx="10">
                    <c:v>0.03695514558611741</c:v>
                  </c:pt>
                  <c:pt idx="11">
                    <c:v>0.027658723100032333</c:v>
                  </c:pt>
                  <c:pt idx="12">
                    <c:v>0.025657208866898183</c:v>
                  </c:pt>
                  <c:pt idx="13">
                    <c:v>0.02507079129761832</c:v>
                  </c:pt>
                  <c:pt idx="14">
                    <c:v>0.027110659293507776</c:v>
                  </c:pt>
                </c:numCache>
              </c:numRef>
            </c:minus>
            <c:noEndCap val="0"/>
          </c:errBars>
          <c:cat>
            <c:strRef>
              <c:f>'BM152'!$C$7:$Q$7</c:f>
              <c:strCache/>
            </c:strRef>
          </c:cat>
          <c:val>
            <c:numRef>
              <c:f>'BM152'!$C$28:$Q$28</c:f>
              <c:numCache/>
            </c:numRef>
          </c:val>
        </c:ser>
        <c:axId val="55695281"/>
        <c:axId val="31495482"/>
      </c:bar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1495482"/>
        <c:crosses val="autoZero"/>
        <c:auto val="1"/>
        <c:lblOffset val="100"/>
        <c:noMultiLvlLbl val="0"/>
      </c:catAx>
      <c:valAx>
        <c:axId val="31495482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/>
                  <a:t> Small particle conc. (</a:t>
                </a: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/>
                  <a:t>L/L)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5695281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Small Particle Concentrations and Fluorescence Intensity Ratios (FIR) for
Station</a:t>
            </a:r>
          </a:p>
        </c:rich>
      </c:tx>
      <c:layout>
        <c:manualLayout>
          <c:xMode val="factor"/>
          <c:yMode val="factor"/>
          <c:x val="-0.02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675"/>
          <c:w val="0.773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'BM153'!$B$28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'BM153'!$C$29:$Q$29</c:f>
                <c:numCache>
                  <c:ptCount val="15"/>
                  <c:pt idx="0">
                    <c:v>0.03974815247457695</c:v>
                  </c:pt>
                  <c:pt idx="1">
                    <c:v>0.06170722887704798</c:v>
                  </c:pt>
                  <c:pt idx="2">
                    <c:v>0.03272746890668587</c:v>
                  </c:pt>
                  <c:pt idx="3">
                    <c:v>0.03375242865249341</c:v>
                  </c:pt>
                  <c:pt idx="4">
                    <c:v>0.027064715256413442</c:v>
                  </c:pt>
                  <c:pt idx="5">
                    <c:v>0.04287970963360023</c:v>
                  </c:pt>
                  <c:pt idx="6">
                    <c:v>0.016878866982905465</c:v>
                  </c:pt>
                  <c:pt idx="7">
                    <c:v>0.017188811292167993</c:v>
                  </c:pt>
                  <c:pt idx="8">
                    <c:v>0.020664206410592585</c:v>
                  </c:pt>
                  <c:pt idx="9">
                    <c:v>0.025563794342347873</c:v>
                  </c:pt>
                  <c:pt idx="10">
                    <c:v>0.03733881059720067</c:v>
                  </c:pt>
                  <c:pt idx="11">
                    <c:v>0.025718470816116983</c:v>
                  </c:pt>
                  <c:pt idx="12">
                    <c:v>0.019410957761732614</c:v>
                  </c:pt>
                  <c:pt idx="13">
                    <c:v>0.009101458593708646</c:v>
                  </c:pt>
                  <c:pt idx="14">
                    <c:v>0.01786567866051965</c:v>
                  </c:pt>
                </c:numCache>
              </c:numRef>
            </c:plus>
            <c:minus>
              <c:numRef>
                <c:f>'BM153'!$C$29:$Q$29</c:f>
                <c:numCache>
                  <c:ptCount val="15"/>
                  <c:pt idx="0">
                    <c:v>0.03974815247457695</c:v>
                  </c:pt>
                  <c:pt idx="1">
                    <c:v>0.06170722887704798</c:v>
                  </c:pt>
                  <c:pt idx="2">
                    <c:v>0.03272746890668587</c:v>
                  </c:pt>
                  <c:pt idx="3">
                    <c:v>0.03375242865249341</c:v>
                  </c:pt>
                  <c:pt idx="4">
                    <c:v>0.027064715256413442</c:v>
                  </c:pt>
                  <c:pt idx="5">
                    <c:v>0.04287970963360023</c:v>
                  </c:pt>
                  <c:pt idx="6">
                    <c:v>0.016878866982905465</c:v>
                  </c:pt>
                  <c:pt idx="7">
                    <c:v>0.017188811292167993</c:v>
                  </c:pt>
                  <c:pt idx="8">
                    <c:v>0.020664206410592585</c:v>
                  </c:pt>
                  <c:pt idx="9">
                    <c:v>0.025563794342347873</c:v>
                  </c:pt>
                  <c:pt idx="10">
                    <c:v>0.03733881059720067</c:v>
                  </c:pt>
                  <c:pt idx="11">
                    <c:v>0.025718470816116983</c:v>
                  </c:pt>
                  <c:pt idx="12">
                    <c:v>0.019410957761732614</c:v>
                  </c:pt>
                  <c:pt idx="13">
                    <c:v>0.009101458593708646</c:v>
                  </c:pt>
                  <c:pt idx="14">
                    <c:v>0.01786567866051965</c:v>
                  </c:pt>
                </c:numCache>
              </c:numRef>
            </c:minus>
            <c:noEndCap val="0"/>
          </c:errBars>
          <c:cat>
            <c:strRef>
              <c:f>'BM153'!$C$7:$Q$7</c:f>
              <c:strCache/>
            </c:strRef>
          </c:cat>
          <c:val>
            <c:numRef>
              <c:f>'BM153'!$C$28:$Q$28</c:f>
              <c:numCache/>
            </c:numRef>
          </c:val>
        </c:ser>
        <c:axId val="15023883"/>
        <c:axId val="997220"/>
      </c:bar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997220"/>
        <c:crosses val="autoZero"/>
        <c:auto val="1"/>
        <c:lblOffset val="100"/>
        <c:noMultiLvlLbl val="0"/>
      </c:catAx>
      <c:valAx>
        <c:axId val="99722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/>
                  <a:t> Small particle conc. (</a:t>
                </a: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/>
                  <a:t>L/L)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5023883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0.15425</cdr:y>
    </cdr:from>
    <cdr:to>
      <cdr:x>0.97425</cdr:x>
      <cdr:y>0.67625</cdr:y>
    </cdr:to>
    <cdr:grpSp>
      <cdr:nvGrpSpPr>
        <cdr:cNvPr id="1" name="Group 19"/>
        <cdr:cNvGrpSpPr>
          <a:grpSpLocks/>
        </cdr:cNvGrpSpPr>
      </cdr:nvGrpSpPr>
      <cdr:grpSpPr>
        <a:xfrm>
          <a:off x="7639050" y="638175"/>
          <a:ext cx="1162050" cy="2171700"/>
          <a:chOff x="7781830" y="600294"/>
          <a:chExt cx="1150058" cy="2133133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7781830" y="600294"/>
            <a:ext cx="5738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Sample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99
10
09
08
07
06
04
02</a:t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8353409" y="600294"/>
            <a:ext cx="5784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Depth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0.5
2
250
500
1049
1151
1184
1269</a:t>
            </a:r>
          </a:p>
        </cdr:txBody>
      </cdr:sp>
    </cdr:grpSp>
  </cdr:relSizeAnchor>
  <cdr:relSizeAnchor xmlns:cdr="http://schemas.openxmlformats.org/drawingml/2006/chartDrawing">
    <cdr:from>
      <cdr:x>0.07875</cdr:x>
      <cdr:y>0.55625</cdr:y>
    </cdr:from>
    <cdr:to>
      <cdr:x>0.13975</cdr:x>
      <cdr:y>0.61575</cdr:y>
    </cdr:to>
    <cdr:sp>
      <cdr:nvSpPr>
        <cdr:cNvPr id="4" name="TextBox 33"/>
        <cdr:cNvSpPr txBox="1">
          <a:spLocks noChangeArrowheads="1"/>
        </cdr:cNvSpPr>
      </cdr:nvSpPr>
      <cdr:spPr>
        <a:xfrm>
          <a:off x="704850" y="23145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FIR=1.23</a:t>
          </a:r>
        </a:p>
      </cdr:txBody>
    </cdr:sp>
  </cdr:relSizeAnchor>
  <cdr:relSizeAnchor xmlns:cdr="http://schemas.openxmlformats.org/drawingml/2006/chartDrawing">
    <cdr:from>
      <cdr:x>0.62625</cdr:x>
      <cdr:y>0.6615</cdr:y>
    </cdr:from>
    <cdr:to>
      <cdr:x>0.68725</cdr:x>
      <cdr:y>0.721</cdr:y>
    </cdr:to>
    <cdr:sp>
      <cdr:nvSpPr>
        <cdr:cNvPr id="5" name="TextBox 35"/>
        <cdr:cNvSpPr txBox="1">
          <a:spLocks noChangeArrowheads="1"/>
        </cdr:cNvSpPr>
      </cdr:nvSpPr>
      <cdr:spPr>
        <a:xfrm>
          <a:off x="5657850" y="27527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FIR=1.70</a:t>
          </a:r>
        </a:p>
      </cdr:txBody>
    </cdr:sp>
  </cdr:relSizeAnchor>
  <cdr:relSizeAnchor xmlns:cdr="http://schemas.openxmlformats.org/drawingml/2006/chartDrawing">
    <cdr:from>
      <cdr:x>0.1395</cdr:x>
      <cdr:y>0.6615</cdr:y>
    </cdr:from>
    <cdr:to>
      <cdr:x>0.2005</cdr:x>
      <cdr:y>0.721</cdr:y>
    </cdr:to>
    <cdr:sp>
      <cdr:nvSpPr>
        <cdr:cNvPr id="6" name="TextBox 36"/>
        <cdr:cNvSpPr txBox="1">
          <a:spLocks noChangeArrowheads="1"/>
        </cdr:cNvSpPr>
      </cdr:nvSpPr>
      <cdr:spPr>
        <a:xfrm>
          <a:off x="1257300" y="27527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FIR=1.40</a:t>
          </a:r>
        </a:p>
      </cdr:txBody>
    </cdr:sp>
  </cdr:relSizeAnchor>
  <cdr:relSizeAnchor xmlns:cdr="http://schemas.openxmlformats.org/drawingml/2006/chartDrawing">
    <cdr:from>
      <cdr:x>0.52</cdr:x>
      <cdr:y>0.11925</cdr:y>
    </cdr:from>
    <cdr:to>
      <cdr:x>0.5285</cdr:x>
      <cdr:y>0.16725</cdr:y>
    </cdr:to>
    <cdr:sp>
      <cdr:nvSpPr>
        <cdr:cNvPr id="7" name="TextBox 43"/>
        <cdr:cNvSpPr txBox="1">
          <a:spLocks noChangeArrowheads="1"/>
        </cdr:cNvSpPr>
      </cdr:nvSpPr>
      <cdr:spPr>
        <a:xfrm>
          <a:off x="4695825" y="49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0.08175</cdr:y>
    </cdr:from>
    <cdr:to>
      <cdr:x>0.60275</cdr:x>
      <cdr:y>0.13125</cdr:y>
    </cdr:to>
    <cdr:sp textlink="'BM149'!$B$4">
      <cdr:nvSpPr>
        <cdr:cNvPr id="8" name="TextBox 44"/>
        <cdr:cNvSpPr txBox="1">
          <a:spLocks noChangeArrowheads="1"/>
        </cdr:cNvSpPr>
      </cdr:nvSpPr>
      <cdr:spPr>
        <a:xfrm>
          <a:off x="4572000" y="3333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000" tIns="0" rIns="0" bIns="0" anchor="ctr"/>
        <a:p>
          <a:pPr algn="l">
            <a:defRPr/>
          </a:pPr>
          <a:fld id="{c74ae3eb-6e01-4b92-8ed1-ec0ddef598f0}" type="TxLink">
            <a:rPr lang="en-US" cap="none" sz="1400" b="1" i="0" u="none" baseline="0"/>
            <a:t>BM149</a:t>
          </a:fld>
        </a:p>
      </cdr:txBody>
    </cdr:sp>
  </cdr:relSizeAnchor>
  <cdr:relSizeAnchor xmlns:cdr="http://schemas.openxmlformats.org/drawingml/2006/chartDrawing">
    <cdr:from>
      <cdr:x>0.82975</cdr:x>
      <cdr:y>0.76875</cdr:y>
    </cdr:from>
    <cdr:to>
      <cdr:x>0.99575</cdr:x>
      <cdr:y>0.9925</cdr:y>
    </cdr:to>
    <cdr:grpSp>
      <cdr:nvGrpSpPr>
        <cdr:cNvPr id="9" name="Group 47"/>
        <cdr:cNvGrpSpPr>
          <a:grpSpLocks/>
        </cdr:cNvGrpSpPr>
      </cdr:nvGrpSpPr>
      <cdr:grpSpPr>
        <a:xfrm>
          <a:off x="7496175" y="3190875"/>
          <a:ext cx="1504950" cy="933450"/>
          <a:chOff x="7420213" y="3162500"/>
          <a:chExt cx="1486281" cy="914200"/>
        </a:xfrm>
        <a:solidFill>
          <a:srgbClr val="FFFFFF"/>
        </a:solidFill>
      </cdr:grpSpPr>
      <cdr:grpSp>
        <cdr:nvGrpSpPr>
          <cdr:cNvPr id="10" name="Group 46"/>
          <cdr:cNvGrpSpPr>
            <a:grpSpLocks/>
          </cdr:cNvGrpSpPr>
        </cdr:nvGrpSpPr>
        <cdr:grpSpPr>
          <a:xfrm>
            <a:off x="7467402" y="3210496"/>
            <a:ext cx="1439092" cy="862319"/>
            <a:chOff x="7467219" y="3210401"/>
            <a:chExt cx="1439275" cy="862222"/>
          </a:xfrm>
          <a:solidFill>
            <a:srgbClr val="FFFFFF"/>
          </a:solidFill>
        </cdr:grpSpPr>
        <cdr:sp textlink="'BM149'!$C$7">
          <cdr:nvSpPr>
            <cdr:cNvPr id="11" name="TextBox 4"/>
            <cdr:cNvSpPr txBox="1">
              <a:spLocks noChangeArrowheads="1"/>
            </cdr:cNvSpPr>
          </cdr:nvSpPr>
          <cdr:spPr>
            <a:xfrm>
              <a:off x="7467219" y="3381552"/>
              <a:ext cx="1351839" cy="18042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fld id="{6dccb4f9-0310-4d44-8165-326413ca6289}" type="TxLink">
                <a:rPr lang="en-US" cap="none" sz="1000" b="1" i="0" u="none" baseline="0"/>
                <a:t>BM14999-1</a:t>
              </a:fld>
            </a:p>
          </cdr:txBody>
        </cdr:sp>
        <cdr:sp>
          <cdr:nvSpPr>
            <cdr:cNvPr id="12" name="Left Brace 11"/>
            <cdr:cNvSpPr>
              <a:spLocks/>
            </cdr:cNvSpPr>
          </cdr:nvSpPr>
          <cdr:spPr>
            <a:xfrm rot="16200000">
              <a:off x="7876693" y="3563050"/>
              <a:ext cx="28857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3" name="Left Brace 11"/>
            <cdr:cNvSpPr>
              <a:spLocks/>
            </cdr:cNvSpPr>
          </cdr:nvSpPr>
          <cdr:spPr>
            <a:xfrm rot="16200000">
              <a:off x="8163468" y="3561972"/>
              <a:ext cx="136371" cy="76522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4" name="Left Brace 11"/>
            <cdr:cNvSpPr>
              <a:spLocks/>
            </cdr:cNvSpPr>
          </cdr:nvSpPr>
          <cdr:spPr>
            <a:xfrm rot="16200000">
              <a:off x="8333303" y="3561972"/>
              <a:ext cx="6944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5" name="TextBox 21"/>
            <cdr:cNvSpPr txBox="1">
              <a:spLocks noChangeArrowheads="1"/>
            </cdr:cNvSpPr>
          </cdr:nvSpPr>
          <cdr:spPr>
            <a:xfrm>
              <a:off x="7467219" y="3905567"/>
              <a:ext cx="1439275" cy="16705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900" b="1" i="0" u="none" baseline="0"/>
                <a:t>Station    Sample    Duplicate</a:t>
              </a:r>
            </a:p>
          </cdr:txBody>
        </cdr:sp>
        <cdr:sp>
          <cdr:nvSpPr>
            <cdr:cNvPr id="16" name="Line 23"/>
            <cdr:cNvSpPr>
              <a:spLocks/>
            </cdr:cNvSpPr>
          </cdr:nvSpPr>
          <cdr:spPr>
            <a:xfrm flipH="1">
              <a:off x="7744639" y="3714801"/>
              <a:ext cx="275261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7" name="Line 24"/>
            <cdr:cNvSpPr>
              <a:spLocks/>
            </cdr:cNvSpPr>
          </cdr:nvSpPr>
          <cdr:spPr>
            <a:xfrm flipH="1">
              <a:off x="8143318" y="3714801"/>
              <a:ext cx="87436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8" name="Line 25"/>
            <cdr:cNvSpPr>
              <a:spLocks/>
            </cdr:cNvSpPr>
          </cdr:nvSpPr>
          <cdr:spPr>
            <a:xfrm>
              <a:off x="8400589" y="3714801"/>
              <a:ext cx="170194" cy="1946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" name="TextBox 39"/>
            <cdr:cNvSpPr txBox="1">
              <a:spLocks noChangeArrowheads="1"/>
            </cdr:cNvSpPr>
          </cdr:nvSpPr>
          <cdr:spPr>
            <a:xfrm>
              <a:off x="7610427" y="3210401"/>
              <a:ext cx="1143864" cy="22827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/>
                <a:t>Sample ID Coding:</a:t>
              </a:r>
            </a:p>
          </cdr:txBody>
        </cdr:sp>
      </cdr:grpSp>
      <cdr:sp>
        <cdr:nvSpPr>
          <cdr:cNvPr id="20" name="Rectangle 45"/>
          <cdr:cNvSpPr>
            <a:spLocks/>
          </cdr:cNvSpPr>
        </cdr:nvSpPr>
        <cdr:spPr>
          <a:xfrm>
            <a:off x="7420213" y="3162500"/>
            <a:ext cx="1486281" cy="9142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31</xdr:row>
      <xdr:rowOff>114300</xdr:rowOff>
    </xdr:from>
    <xdr:ext cx="9039225" cy="4162425"/>
    <xdr:graphicFrame>
      <xdr:nvGraphicFramePr>
        <xdr:cNvPr id="1" name="Chart 1"/>
        <xdr:cNvGraphicFramePr/>
      </xdr:nvGraphicFramePr>
      <xdr:xfrm>
        <a:off x="3543300" y="5210175"/>
        <a:ext cx="9039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31</xdr:row>
      <xdr:rowOff>114300</xdr:rowOff>
    </xdr:from>
    <xdr:ext cx="9039225" cy="4162425"/>
    <xdr:graphicFrame>
      <xdr:nvGraphicFramePr>
        <xdr:cNvPr id="1" name="Chart 15"/>
        <xdr:cNvGraphicFramePr/>
      </xdr:nvGraphicFramePr>
      <xdr:xfrm>
        <a:off x="3543300" y="5210175"/>
        <a:ext cx="9039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0.15425</cdr:y>
    </cdr:from>
    <cdr:to>
      <cdr:x>0.97425</cdr:x>
      <cdr:y>0.67625</cdr:y>
    </cdr:to>
    <cdr:grpSp>
      <cdr:nvGrpSpPr>
        <cdr:cNvPr id="1" name="Group 1"/>
        <cdr:cNvGrpSpPr>
          <a:grpSpLocks/>
        </cdr:cNvGrpSpPr>
      </cdr:nvGrpSpPr>
      <cdr:grpSpPr>
        <a:xfrm>
          <a:off x="7639050" y="638175"/>
          <a:ext cx="1162050" cy="2171700"/>
          <a:chOff x="7781830" y="600294"/>
          <a:chExt cx="1150058" cy="213313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781830" y="600294"/>
            <a:ext cx="5738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Sample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99
10
09
08
07
06
04
02
01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8353409" y="600294"/>
            <a:ext cx="5784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Depth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0.5
2
250
500
1049
1099
1199
1240
1426</a:t>
            </a:r>
          </a:p>
        </cdr:txBody>
      </cdr:sp>
    </cdr:grpSp>
  </cdr:relSizeAnchor>
  <cdr:relSizeAnchor xmlns:cdr="http://schemas.openxmlformats.org/drawingml/2006/chartDrawing">
    <cdr:from>
      <cdr:x>0.08425</cdr:x>
      <cdr:y>0.60025</cdr:y>
    </cdr:from>
    <cdr:to>
      <cdr:x>0.14525</cdr:x>
      <cdr:y>0.65975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" y="24955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FIR=1.47</a:t>
          </a:r>
        </a:p>
      </cdr:txBody>
    </cdr:sp>
  </cdr:relSizeAnchor>
  <cdr:relSizeAnchor xmlns:cdr="http://schemas.openxmlformats.org/drawingml/2006/chartDrawing">
    <cdr:from>
      <cdr:x>0.646</cdr:x>
      <cdr:y>0.6755</cdr:y>
    </cdr:from>
    <cdr:to>
      <cdr:x>0.707</cdr:x>
      <cdr:y>0.735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38825" y="28098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FIR=1.82</a:t>
          </a:r>
        </a:p>
      </cdr:txBody>
    </cdr:sp>
  </cdr:relSizeAnchor>
  <cdr:relSizeAnchor xmlns:cdr="http://schemas.openxmlformats.org/drawingml/2006/chartDrawing">
    <cdr:from>
      <cdr:x>0.479</cdr:x>
      <cdr:y>0.6755</cdr:y>
    </cdr:from>
    <cdr:to>
      <cdr:x>0.54</cdr:x>
      <cdr:y>0.735</cdr:y>
    </cdr:to>
    <cdr:sp>
      <cdr:nvSpPr>
        <cdr:cNvPr id="6" name="TextBox 6"/>
        <cdr:cNvSpPr txBox="1">
          <a:spLocks noChangeArrowheads="1"/>
        </cdr:cNvSpPr>
      </cdr:nvSpPr>
      <cdr:spPr>
        <a:xfrm>
          <a:off x="4324350" y="28098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FIR=2.06</a:t>
          </a:r>
        </a:p>
      </cdr:txBody>
    </cdr:sp>
  </cdr:relSizeAnchor>
  <cdr:relSizeAnchor xmlns:cdr="http://schemas.openxmlformats.org/drawingml/2006/chartDrawing">
    <cdr:from>
      <cdr:x>0.13825</cdr:x>
      <cdr:y>0.6755</cdr:y>
    </cdr:from>
    <cdr:to>
      <cdr:x>0.19925</cdr:x>
      <cdr:y>0.735</cdr:y>
    </cdr:to>
    <cdr:sp>
      <cdr:nvSpPr>
        <cdr:cNvPr id="7" name="TextBox 7"/>
        <cdr:cNvSpPr txBox="1">
          <a:spLocks noChangeArrowheads="1"/>
        </cdr:cNvSpPr>
      </cdr:nvSpPr>
      <cdr:spPr>
        <a:xfrm>
          <a:off x="1247775" y="28098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FIR=1.63</a:t>
          </a:r>
        </a:p>
      </cdr:txBody>
    </cdr:sp>
  </cdr:relSizeAnchor>
  <cdr:relSizeAnchor xmlns:cdr="http://schemas.openxmlformats.org/drawingml/2006/chartDrawing">
    <cdr:from>
      <cdr:x>0.51975</cdr:x>
      <cdr:y>0.11925</cdr:y>
    </cdr:from>
    <cdr:to>
      <cdr:x>0.52825</cdr:x>
      <cdr:y>0.16725</cdr:y>
    </cdr:to>
    <cdr:sp>
      <cdr:nvSpPr>
        <cdr:cNvPr id="8" name="TextBox 8"/>
        <cdr:cNvSpPr txBox="1">
          <a:spLocks noChangeArrowheads="1"/>
        </cdr:cNvSpPr>
      </cdr:nvSpPr>
      <cdr:spPr>
        <a:xfrm>
          <a:off x="4695825" y="49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0.08175</cdr:y>
    </cdr:from>
    <cdr:to>
      <cdr:x>0.603</cdr:x>
      <cdr:y>0.13125</cdr:y>
    </cdr:to>
    <cdr:sp textlink="'BM150'!$B$4">
      <cdr:nvSpPr>
        <cdr:cNvPr id="9" name="TextBox 9"/>
        <cdr:cNvSpPr txBox="1">
          <a:spLocks noChangeArrowheads="1"/>
        </cdr:cNvSpPr>
      </cdr:nvSpPr>
      <cdr:spPr>
        <a:xfrm>
          <a:off x="4572000" y="3333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000" tIns="0" rIns="0" bIns="0" anchor="ctr"/>
        <a:p>
          <a:pPr algn="l">
            <a:defRPr/>
          </a:pPr>
          <a:fld id="{d562b2ff-c660-41a5-9796-025275625165}" type="TxLink">
            <a:rPr lang="en-US" cap="none" sz="1400" b="1" i="0" u="none" baseline="0"/>
            <a:t>BM150</a:t>
          </a:fld>
        </a:p>
      </cdr:txBody>
    </cdr:sp>
  </cdr:relSizeAnchor>
  <cdr:relSizeAnchor xmlns:cdr="http://schemas.openxmlformats.org/drawingml/2006/chartDrawing">
    <cdr:from>
      <cdr:x>0.82975</cdr:x>
      <cdr:y>0.76875</cdr:y>
    </cdr:from>
    <cdr:to>
      <cdr:x>0.99575</cdr:x>
      <cdr:y>0.9925</cdr:y>
    </cdr:to>
    <cdr:grpSp>
      <cdr:nvGrpSpPr>
        <cdr:cNvPr id="10" name="Group 10"/>
        <cdr:cNvGrpSpPr>
          <a:grpSpLocks/>
        </cdr:cNvGrpSpPr>
      </cdr:nvGrpSpPr>
      <cdr:grpSpPr>
        <a:xfrm>
          <a:off x="7496175" y="3190875"/>
          <a:ext cx="1504950" cy="933450"/>
          <a:chOff x="7420213" y="3162500"/>
          <a:chExt cx="1486281" cy="914200"/>
        </a:xfrm>
        <a:solidFill>
          <a:srgbClr val="FFFFFF"/>
        </a:solidFill>
      </cdr:grpSpPr>
      <cdr:grpSp>
        <cdr:nvGrpSpPr>
          <cdr:cNvPr id="11" name="Group 11"/>
          <cdr:cNvGrpSpPr>
            <a:grpSpLocks/>
          </cdr:cNvGrpSpPr>
        </cdr:nvGrpSpPr>
        <cdr:grpSpPr>
          <a:xfrm>
            <a:off x="7467402" y="3210496"/>
            <a:ext cx="1439092" cy="862319"/>
            <a:chOff x="7467219" y="3210401"/>
            <a:chExt cx="1439275" cy="862222"/>
          </a:xfrm>
          <a:solidFill>
            <a:srgbClr val="FFFFFF"/>
          </a:solidFill>
        </cdr:grpSpPr>
        <cdr:sp textlink="'BM150'!$C$7">
          <cdr:nvSpPr>
            <cdr:cNvPr id="12" name="TextBox 12"/>
            <cdr:cNvSpPr txBox="1">
              <a:spLocks noChangeArrowheads="1"/>
            </cdr:cNvSpPr>
          </cdr:nvSpPr>
          <cdr:spPr>
            <a:xfrm>
              <a:off x="7467219" y="3381552"/>
              <a:ext cx="1351839" cy="18042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fld id="{a6da40bc-6463-43cb-b399-1af4231ee030}" type="TxLink">
                <a:rPr lang="en-US" cap="none" sz="1000" b="1" i="0" u="none" baseline="0"/>
                <a:t>BM15099-1</a:t>
              </a:fld>
            </a:p>
          </cdr:txBody>
        </cdr:sp>
        <cdr:sp>
          <cdr:nvSpPr>
            <cdr:cNvPr id="13" name="Left Brace 11"/>
            <cdr:cNvSpPr>
              <a:spLocks/>
            </cdr:cNvSpPr>
          </cdr:nvSpPr>
          <cdr:spPr>
            <a:xfrm rot="16200000">
              <a:off x="7876693" y="3563050"/>
              <a:ext cx="28857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4" name="Left Brace 11"/>
            <cdr:cNvSpPr>
              <a:spLocks/>
            </cdr:cNvSpPr>
          </cdr:nvSpPr>
          <cdr:spPr>
            <a:xfrm rot="16200000">
              <a:off x="8163468" y="3561972"/>
              <a:ext cx="136371" cy="76522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5" name="Left Brace 11"/>
            <cdr:cNvSpPr>
              <a:spLocks/>
            </cdr:cNvSpPr>
          </cdr:nvSpPr>
          <cdr:spPr>
            <a:xfrm rot="16200000">
              <a:off x="8333303" y="3561972"/>
              <a:ext cx="6944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6" name="TextBox 16"/>
            <cdr:cNvSpPr txBox="1">
              <a:spLocks noChangeArrowheads="1"/>
            </cdr:cNvSpPr>
          </cdr:nvSpPr>
          <cdr:spPr>
            <a:xfrm>
              <a:off x="7467219" y="3905567"/>
              <a:ext cx="1439275" cy="16705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900" b="1" i="0" u="none" baseline="0"/>
                <a:t>Station    Sample    Duplicate</a:t>
              </a:r>
            </a:p>
          </cdr:txBody>
        </cdr:sp>
        <cdr:sp>
          <cdr:nvSpPr>
            <cdr:cNvPr id="17" name="Line 17"/>
            <cdr:cNvSpPr>
              <a:spLocks/>
            </cdr:cNvSpPr>
          </cdr:nvSpPr>
          <cdr:spPr>
            <a:xfrm flipH="1">
              <a:off x="7744639" y="3714801"/>
              <a:ext cx="275261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8" name="Line 18"/>
            <cdr:cNvSpPr>
              <a:spLocks/>
            </cdr:cNvSpPr>
          </cdr:nvSpPr>
          <cdr:spPr>
            <a:xfrm flipH="1">
              <a:off x="8143318" y="3714801"/>
              <a:ext cx="87436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" name="Line 19"/>
            <cdr:cNvSpPr>
              <a:spLocks/>
            </cdr:cNvSpPr>
          </cdr:nvSpPr>
          <cdr:spPr>
            <a:xfrm>
              <a:off x="8400589" y="3714801"/>
              <a:ext cx="170194" cy="1946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TextBox 20"/>
            <cdr:cNvSpPr txBox="1">
              <a:spLocks noChangeArrowheads="1"/>
            </cdr:cNvSpPr>
          </cdr:nvSpPr>
          <cdr:spPr>
            <a:xfrm>
              <a:off x="7610427" y="3210401"/>
              <a:ext cx="1143864" cy="22827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/>
                <a:t>Sample ID Coding:</a:t>
              </a:r>
            </a:p>
          </cdr:txBody>
        </cdr:sp>
      </cdr:grpSp>
      <cdr:sp>
        <cdr:nvSpPr>
          <cdr:cNvPr id="21" name="Rectangle 21"/>
          <cdr:cNvSpPr>
            <a:spLocks/>
          </cdr:cNvSpPr>
        </cdr:nvSpPr>
        <cdr:spPr>
          <a:xfrm>
            <a:off x="7420213" y="3162500"/>
            <a:ext cx="1486281" cy="9142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31</xdr:row>
      <xdr:rowOff>114300</xdr:rowOff>
    </xdr:from>
    <xdr:ext cx="9039225" cy="4162425"/>
    <xdr:graphicFrame>
      <xdr:nvGraphicFramePr>
        <xdr:cNvPr id="1" name="Chart 1"/>
        <xdr:cNvGraphicFramePr/>
      </xdr:nvGraphicFramePr>
      <xdr:xfrm>
        <a:off x="3543300" y="5210175"/>
        <a:ext cx="9039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0.15425</cdr:y>
    </cdr:from>
    <cdr:to>
      <cdr:x>0.97425</cdr:x>
      <cdr:y>0.67625</cdr:y>
    </cdr:to>
    <cdr:grpSp>
      <cdr:nvGrpSpPr>
        <cdr:cNvPr id="1" name="Group 1"/>
        <cdr:cNvGrpSpPr>
          <a:grpSpLocks/>
        </cdr:cNvGrpSpPr>
      </cdr:nvGrpSpPr>
      <cdr:grpSpPr>
        <a:xfrm>
          <a:off x="7639050" y="638175"/>
          <a:ext cx="1162050" cy="2171700"/>
          <a:chOff x="7781830" y="600294"/>
          <a:chExt cx="1150058" cy="213313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781830" y="600294"/>
            <a:ext cx="5738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Sample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99
11
10
08
07
06
04
02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8353409" y="600294"/>
            <a:ext cx="5784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Depth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0.5
2
250
500
1050
1124
1149
1193</a:t>
            </a:r>
          </a:p>
        </cdr:txBody>
      </cdr:sp>
    </cdr:grpSp>
  </cdr:relSizeAnchor>
  <cdr:relSizeAnchor xmlns:cdr="http://schemas.openxmlformats.org/drawingml/2006/chartDrawing">
    <cdr:from>
      <cdr:x>0.081</cdr:x>
      <cdr:y>0.55825</cdr:y>
    </cdr:from>
    <cdr:to>
      <cdr:x>0.142</cdr:x>
      <cdr:y>0.61775</cdr:y>
    </cdr:to>
    <cdr:sp>
      <cdr:nvSpPr>
        <cdr:cNvPr id="4" name="TextBox 4"/>
        <cdr:cNvSpPr txBox="1">
          <a:spLocks noChangeArrowheads="1"/>
        </cdr:cNvSpPr>
      </cdr:nvSpPr>
      <cdr:spPr>
        <a:xfrm>
          <a:off x="723900" y="23145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FIR=1.50</a:t>
          </a:r>
        </a:p>
      </cdr:txBody>
    </cdr:sp>
  </cdr:relSizeAnchor>
  <cdr:relSizeAnchor xmlns:cdr="http://schemas.openxmlformats.org/drawingml/2006/chartDrawing">
    <cdr:from>
      <cdr:x>0.619</cdr:x>
      <cdr:y>0.6755</cdr:y>
    </cdr:from>
    <cdr:to>
      <cdr:x>0.68</cdr:x>
      <cdr:y>0.735</cdr:y>
    </cdr:to>
    <cdr:sp>
      <cdr:nvSpPr>
        <cdr:cNvPr id="5" name="TextBox 5"/>
        <cdr:cNvSpPr txBox="1">
          <a:spLocks noChangeArrowheads="1"/>
        </cdr:cNvSpPr>
      </cdr:nvSpPr>
      <cdr:spPr>
        <a:xfrm>
          <a:off x="5591175" y="28098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FIR=1.68</a:t>
          </a:r>
        </a:p>
      </cdr:txBody>
    </cdr:sp>
  </cdr:relSizeAnchor>
  <cdr:relSizeAnchor xmlns:cdr="http://schemas.openxmlformats.org/drawingml/2006/chartDrawing">
    <cdr:from>
      <cdr:x>0.536</cdr:x>
      <cdr:y>0.6755</cdr:y>
    </cdr:from>
    <cdr:to>
      <cdr:x>0.597</cdr:x>
      <cdr:y>0.735</cdr:y>
    </cdr:to>
    <cdr:sp>
      <cdr:nvSpPr>
        <cdr:cNvPr id="6" name="TextBox 6"/>
        <cdr:cNvSpPr txBox="1">
          <a:spLocks noChangeArrowheads="1"/>
        </cdr:cNvSpPr>
      </cdr:nvSpPr>
      <cdr:spPr>
        <a:xfrm>
          <a:off x="4838700" y="28098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FIR=1.72#</a:t>
          </a:r>
        </a:p>
      </cdr:txBody>
    </cdr:sp>
  </cdr:relSizeAnchor>
  <cdr:relSizeAnchor xmlns:cdr="http://schemas.openxmlformats.org/drawingml/2006/chartDrawing">
    <cdr:from>
      <cdr:x>0.14175</cdr:x>
      <cdr:y>0.659</cdr:y>
    </cdr:from>
    <cdr:to>
      <cdr:x>0.20275</cdr:x>
      <cdr:y>0.7185</cdr:y>
    </cdr:to>
    <cdr:sp>
      <cdr:nvSpPr>
        <cdr:cNvPr id="7" name="TextBox 7"/>
        <cdr:cNvSpPr txBox="1">
          <a:spLocks noChangeArrowheads="1"/>
        </cdr:cNvSpPr>
      </cdr:nvSpPr>
      <cdr:spPr>
        <a:xfrm>
          <a:off x="1276350" y="27336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FIR=1.30#</a:t>
          </a:r>
        </a:p>
      </cdr:txBody>
    </cdr:sp>
  </cdr:relSizeAnchor>
  <cdr:relSizeAnchor xmlns:cdr="http://schemas.openxmlformats.org/drawingml/2006/chartDrawing">
    <cdr:from>
      <cdr:x>0.52075</cdr:x>
      <cdr:y>0.11925</cdr:y>
    </cdr:from>
    <cdr:to>
      <cdr:x>0.52925</cdr:x>
      <cdr:y>0.16725</cdr:y>
    </cdr:to>
    <cdr:sp>
      <cdr:nvSpPr>
        <cdr:cNvPr id="8" name="TextBox 8"/>
        <cdr:cNvSpPr txBox="1">
          <a:spLocks noChangeArrowheads="1"/>
        </cdr:cNvSpPr>
      </cdr:nvSpPr>
      <cdr:spPr>
        <a:xfrm>
          <a:off x="4705350" y="49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0.08175</cdr:y>
    </cdr:from>
    <cdr:to>
      <cdr:x>0.602</cdr:x>
      <cdr:y>0.13125</cdr:y>
    </cdr:to>
    <cdr:sp textlink="'BM151'!$B$4">
      <cdr:nvSpPr>
        <cdr:cNvPr id="9" name="TextBox 9"/>
        <cdr:cNvSpPr txBox="1">
          <a:spLocks noChangeArrowheads="1"/>
        </cdr:cNvSpPr>
      </cdr:nvSpPr>
      <cdr:spPr>
        <a:xfrm>
          <a:off x="4572000" y="333375"/>
          <a:ext cx="857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000" tIns="0" rIns="0" bIns="0" anchor="ctr"/>
        <a:p>
          <a:pPr algn="l">
            <a:defRPr/>
          </a:pPr>
          <a:fld id="{424682f4-845b-456b-b41d-984c1df6ee99}" type="TxLink">
            <a:rPr lang="en-US" cap="none" sz="1400" b="1" i="0" u="none" baseline="0"/>
            <a:t>BM151</a:t>
          </a:fld>
        </a:p>
      </cdr:txBody>
    </cdr:sp>
  </cdr:relSizeAnchor>
  <cdr:relSizeAnchor xmlns:cdr="http://schemas.openxmlformats.org/drawingml/2006/chartDrawing">
    <cdr:from>
      <cdr:x>0.82975</cdr:x>
      <cdr:y>0.76875</cdr:y>
    </cdr:from>
    <cdr:to>
      <cdr:x>0.99575</cdr:x>
      <cdr:y>0.9925</cdr:y>
    </cdr:to>
    <cdr:grpSp>
      <cdr:nvGrpSpPr>
        <cdr:cNvPr id="10" name="Group 10"/>
        <cdr:cNvGrpSpPr>
          <a:grpSpLocks/>
        </cdr:cNvGrpSpPr>
      </cdr:nvGrpSpPr>
      <cdr:grpSpPr>
        <a:xfrm>
          <a:off x="7496175" y="3190875"/>
          <a:ext cx="1504950" cy="933450"/>
          <a:chOff x="7420213" y="3162500"/>
          <a:chExt cx="1486281" cy="914200"/>
        </a:xfrm>
        <a:solidFill>
          <a:srgbClr val="FFFFFF"/>
        </a:solidFill>
      </cdr:grpSpPr>
      <cdr:grpSp>
        <cdr:nvGrpSpPr>
          <cdr:cNvPr id="11" name="Group 11"/>
          <cdr:cNvGrpSpPr>
            <a:grpSpLocks/>
          </cdr:cNvGrpSpPr>
        </cdr:nvGrpSpPr>
        <cdr:grpSpPr>
          <a:xfrm>
            <a:off x="7467402" y="3210496"/>
            <a:ext cx="1439092" cy="862319"/>
            <a:chOff x="7467219" y="3210401"/>
            <a:chExt cx="1439275" cy="862222"/>
          </a:xfrm>
          <a:solidFill>
            <a:srgbClr val="FFFFFF"/>
          </a:solidFill>
        </cdr:grpSpPr>
        <cdr:sp textlink="'BM151'!$C$7">
          <cdr:nvSpPr>
            <cdr:cNvPr id="12" name="TextBox 12"/>
            <cdr:cNvSpPr txBox="1">
              <a:spLocks noChangeArrowheads="1"/>
            </cdr:cNvSpPr>
          </cdr:nvSpPr>
          <cdr:spPr>
            <a:xfrm>
              <a:off x="7467219" y="3381552"/>
              <a:ext cx="1351839" cy="18042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fld id="{d4e33a35-c30e-4912-8133-63a184f7bfce}" type="TxLink">
                <a:rPr lang="en-US" cap="none" sz="1000" b="1" i="0" u="none" baseline="0"/>
                <a:t>BM15199-1</a:t>
              </a:fld>
            </a:p>
          </cdr:txBody>
        </cdr:sp>
        <cdr:sp>
          <cdr:nvSpPr>
            <cdr:cNvPr id="13" name="Left Brace 11"/>
            <cdr:cNvSpPr>
              <a:spLocks/>
            </cdr:cNvSpPr>
          </cdr:nvSpPr>
          <cdr:spPr>
            <a:xfrm rot="16200000">
              <a:off x="7876693" y="3563050"/>
              <a:ext cx="28857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4" name="Left Brace 11"/>
            <cdr:cNvSpPr>
              <a:spLocks/>
            </cdr:cNvSpPr>
          </cdr:nvSpPr>
          <cdr:spPr>
            <a:xfrm rot="16200000">
              <a:off x="8163468" y="3561972"/>
              <a:ext cx="136371" cy="76522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5" name="Left Brace 11"/>
            <cdr:cNvSpPr>
              <a:spLocks/>
            </cdr:cNvSpPr>
          </cdr:nvSpPr>
          <cdr:spPr>
            <a:xfrm rot="16200000">
              <a:off x="8333303" y="3561972"/>
              <a:ext cx="6944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6" name="TextBox 16"/>
            <cdr:cNvSpPr txBox="1">
              <a:spLocks noChangeArrowheads="1"/>
            </cdr:cNvSpPr>
          </cdr:nvSpPr>
          <cdr:spPr>
            <a:xfrm>
              <a:off x="7467219" y="3905567"/>
              <a:ext cx="1439275" cy="16705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900" b="1" i="0" u="none" baseline="0"/>
                <a:t>Station    Sample    Duplicate</a:t>
              </a:r>
            </a:p>
          </cdr:txBody>
        </cdr:sp>
        <cdr:sp>
          <cdr:nvSpPr>
            <cdr:cNvPr id="17" name="Line 17"/>
            <cdr:cNvSpPr>
              <a:spLocks/>
            </cdr:cNvSpPr>
          </cdr:nvSpPr>
          <cdr:spPr>
            <a:xfrm flipH="1">
              <a:off x="7744639" y="3714801"/>
              <a:ext cx="275261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8" name="Line 18"/>
            <cdr:cNvSpPr>
              <a:spLocks/>
            </cdr:cNvSpPr>
          </cdr:nvSpPr>
          <cdr:spPr>
            <a:xfrm flipH="1">
              <a:off x="8143318" y="3714801"/>
              <a:ext cx="87436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" name="Line 19"/>
            <cdr:cNvSpPr>
              <a:spLocks/>
            </cdr:cNvSpPr>
          </cdr:nvSpPr>
          <cdr:spPr>
            <a:xfrm>
              <a:off x="8400589" y="3714801"/>
              <a:ext cx="170194" cy="1946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TextBox 20"/>
            <cdr:cNvSpPr txBox="1">
              <a:spLocks noChangeArrowheads="1"/>
            </cdr:cNvSpPr>
          </cdr:nvSpPr>
          <cdr:spPr>
            <a:xfrm>
              <a:off x="7610427" y="3210401"/>
              <a:ext cx="1143864" cy="22827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/>
                <a:t>Sample ID Coding:</a:t>
              </a:r>
            </a:p>
          </cdr:txBody>
        </cdr:sp>
      </cdr:grpSp>
      <cdr:sp>
        <cdr:nvSpPr>
          <cdr:cNvPr id="21" name="Rectangle 21"/>
          <cdr:cNvSpPr>
            <a:spLocks/>
          </cdr:cNvSpPr>
        </cdr:nvSpPr>
        <cdr:spPr>
          <a:xfrm>
            <a:off x="7420213" y="3162500"/>
            <a:ext cx="1486281" cy="9142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31</xdr:row>
      <xdr:rowOff>114300</xdr:rowOff>
    </xdr:from>
    <xdr:ext cx="9039225" cy="4162425"/>
    <xdr:graphicFrame>
      <xdr:nvGraphicFramePr>
        <xdr:cNvPr id="1" name="Chart 1"/>
        <xdr:cNvGraphicFramePr/>
      </xdr:nvGraphicFramePr>
      <xdr:xfrm>
        <a:off x="3543300" y="5210175"/>
        <a:ext cx="9039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0.15425</cdr:y>
    </cdr:from>
    <cdr:to>
      <cdr:x>0.97425</cdr:x>
      <cdr:y>0.67625</cdr:y>
    </cdr:to>
    <cdr:grpSp>
      <cdr:nvGrpSpPr>
        <cdr:cNvPr id="1" name="Group 1"/>
        <cdr:cNvGrpSpPr>
          <a:grpSpLocks/>
        </cdr:cNvGrpSpPr>
      </cdr:nvGrpSpPr>
      <cdr:grpSpPr>
        <a:xfrm>
          <a:off x="7639050" y="638175"/>
          <a:ext cx="1162050" cy="2171700"/>
          <a:chOff x="7781830" y="600294"/>
          <a:chExt cx="1150058" cy="213313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781830" y="600294"/>
            <a:ext cx="5738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Sample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99
11
10
08
06
04
02
01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8353409" y="600294"/>
            <a:ext cx="5784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Depth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0.5
2
250
500
750
950
1049
1097</a:t>
            </a:r>
          </a:p>
        </cdr:txBody>
      </cdr:sp>
    </cdr:grpSp>
  </cdr:relSizeAnchor>
  <cdr:relSizeAnchor xmlns:cdr="http://schemas.openxmlformats.org/drawingml/2006/chartDrawing">
    <cdr:from>
      <cdr:x>0.07875</cdr:x>
      <cdr:y>0.62825</cdr:y>
    </cdr:from>
    <cdr:to>
      <cdr:x>0.13975</cdr:x>
      <cdr:y>0.68775</cdr:y>
    </cdr:to>
    <cdr:sp>
      <cdr:nvSpPr>
        <cdr:cNvPr id="4" name="TextBox 4"/>
        <cdr:cNvSpPr txBox="1">
          <a:spLocks noChangeArrowheads="1"/>
        </cdr:cNvSpPr>
      </cdr:nvSpPr>
      <cdr:spPr>
        <a:xfrm>
          <a:off x="704850" y="26098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FIR=1.62</a:t>
          </a:r>
        </a:p>
      </cdr:txBody>
    </cdr:sp>
  </cdr:relSizeAnchor>
  <cdr:relSizeAnchor xmlns:cdr="http://schemas.openxmlformats.org/drawingml/2006/chartDrawing">
    <cdr:from>
      <cdr:x>0.1475</cdr:x>
      <cdr:y>0.6755</cdr:y>
    </cdr:from>
    <cdr:to>
      <cdr:x>0.2085</cdr:x>
      <cdr:y>0.735</cdr:y>
    </cdr:to>
    <cdr:sp>
      <cdr:nvSpPr>
        <cdr:cNvPr id="5" name="TextBox 7"/>
        <cdr:cNvSpPr txBox="1">
          <a:spLocks noChangeArrowheads="1"/>
        </cdr:cNvSpPr>
      </cdr:nvSpPr>
      <cdr:spPr>
        <a:xfrm>
          <a:off x="1323975" y="28098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FIR=1.75</a:t>
          </a:r>
        </a:p>
      </cdr:txBody>
    </cdr:sp>
  </cdr:relSizeAnchor>
  <cdr:relSizeAnchor xmlns:cdr="http://schemas.openxmlformats.org/drawingml/2006/chartDrawing">
    <cdr:from>
      <cdr:x>0.52</cdr:x>
      <cdr:y>0.11925</cdr:y>
    </cdr:from>
    <cdr:to>
      <cdr:x>0.5285</cdr:x>
      <cdr:y>0.16725</cdr:y>
    </cdr:to>
    <cdr:sp>
      <cdr:nvSpPr>
        <cdr:cNvPr id="6" name="TextBox 8"/>
        <cdr:cNvSpPr txBox="1">
          <a:spLocks noChangeArrowheads="1"/>
        </cdr:cNvSpPr>
      </cdr:nvSpPr>
      <cdr:spPr>
        <a:xfrm>
          <a:off x="4695825" y="49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0.08175</cdr:y>
    </cdr:from>
    <cdr:to>
      <cdr:x>0.60275</cdr:x>
      <cdr:y>0.13125</cdr:y>
    </cdr:to>
    <cdr:sp textlink="'BM152'!$B$4">
      <cdr:nvSpPr>
        <cdr:cNvPr id="7" name="TextBox 9"/>
        <cdr:cNvSpPr txBox="1">
          <a:spLocks noChangeArrowheads="1"/>
        </cdr:cNvSpPr>
      </cdr:nvSpPr>
      <cdr:spPr>
        <a:xfrm>
          <a:off x="4572000" y="3333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000" tIns="0" rIns="0" bIns="0" anchor="ctr"/>
        <a:p>
          <a:pPr algn="l">
            <a:defRPr/>
          </a:pPr>
          <a:fld id="{6780e9fc-391d-411c-9929-363334a68f89}" type="TxLink">
            <a:rPr lang="en-US" cap="none" sz="1400" b="1" i="0" u="none" baseline="0"/>
            <a:t>BM152</a:t>
          </a:fld>
        </a:p>
      </cdr:txBody>
    </cdr:sp>
  </cdr:relSizeAnchor>
  <cdr:relSizeAnchor xmlns:cdr="http://schemas.openxmlformats.org/drawingml/2006/chartDrawing">
    <cdr:from>
      <cdr:x>0.82975</cdr:x>
      <cdr:y>0.76875</cdr:y>
    </cdr:from>
    <cdr:to>
      <cdr:x>0.99575</cdr:x>
      <cdr:y>0.99325</cdr:y>
    </cdr:to>
    <cdr:grpSp>
      <cdr:nvGrpSpPr>
        <cdr:cNvPr id="8" name="Group 10"/>
        <cdr:cNvGrpSpPr>
          <a:grpSpLocks/>
        </cdr:cNvGrpSpPr>
      </cdr:nvGrpSpPr>
      <cdr:grpSpPr>
        <a:xfrm>
          <a:off x="7496175" y="3190875"/>
          <a:ext cx="1504950" cy="933450"/>
          <a:chOff x="7420213" y="3162500"/>
          <a:chExt cx="1486281" cy="914200"/>
        </a:xfrm>
        <a:solidFill>
          <a:srgbClr val="FFFFFF"/>
        </a:solidFill>
      </cdr:grpSpPr>
      <cdr:grpSp>
        <cdr:nvGrpSpPr>
          <cdr:cNvPr id="9" name="Group 11"/>
          <cdr:cNvGrpSpPr>
            <a:grpSpLocks/>
          </cdr:cNvGrpSpPr>
        </cdr:nvGrpSpPr>
        <cdr:grpSpPr>
          <a:xfrm>
            <a:off x="7467402" y="3210496"/>
            <a:ext cx="1439092" cy="862319"/>
            <a:chOff x="7467219" y="3210401"/>
            <a:chExt cx="1439275" cy="862222"/>
          </a:xfrm>
          <a:solidFill>
            <a:srgbClr val="FFFFFF"/>
          </a:solidFill>
        </cdr:grpSpPr>
        <cdr:sp textlink="'BM152'!$C$7">
          <cdr:nvSpPr>
            <cdr:cNvPr id="10" name="TextBox 12"/>
            <cdr:cNvSpPr txBox="1">
              <a:spLocks noChangeArrowheads="1"/>
            </cdr:cNvSpPr>
          </cdr:nvSpPr>
          <cdr:spPr>
            <a:xfrm>
              <a:off x="7467219" y="3381552"/>
              <a:ext cx="1351839" cy="18042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fld id="{cd5750f0-1724-4e59-875d-5e5f03c37e1e}" type="TxLink">
                <a:rPr lang="en-US" cap="none" sz="1000" b="1" i="0" u="none" baseline="0"/>
                <a:t>BM15299-1</a:t>
              </a:fld>
            </a:p>
          </cdr:txBody>
        </cdr:sp>
        <cdr:sp>
          <cdr:nvSpPr>
            <cdr:cNvPr id="11" name="Left Brace 11"/>
            <cdr:cNvSpPr>
              <a:spLocks/>
            </cdr:cNvSpPr>
          </cdr:nvSpPr>
          <cdr:spPr>
            <a:xfrm rot="16200000">
              <a:off x="7876693" y="3563050"/>
              <a:ext cx="28857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2" name="Left Brace 11"/>
            <cdr:cNvSpPr>
              <a:spLocks/>
            </cdr:cNvSpPr>
          </cdr:nvSpPr>
          <cdr:spPr>
            <a:xfrm rot="16200000">
              <a:off x="8163468" y="3561972"/>
              <a:ext cx="136371" cy="76522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3" name="Left Brace 11"/>
            <cdr:cNvSpPr>
              <a:spLocks/>
            </cdr:cNvSpPr>
          </cdr:nvSpPr>
          <cdr:spPr>
            <a:xfrm rot="16200000">
              <a:off x="8333303" y="3561972"/>
              <a:ext cx="6944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4" name="TextBox 16"/>
            <cdr:cNvSpPr txBox="1">
              <a:spLocks noChangeArrowheads="1"/>
            </cdr:cNvSpPr>
          </cdr:nvSpPr>
          <cdr:spPr>
            <a:xfrm>
              <a:off x="7467219" y="3905567"/>
              <a:ext cx="1439275" cy="16705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900" b="1" i="0" u="none" baseline="0"/>
                <a:t>Station    Sample    Duplicate</a:t>
              </a:r>
            </a:p>
          </cdr:txBody>
        </cdr:sp>
        <cdr:sp>
          <cdr:nvSpPr>
            <cdr:cNvPr id="15" name="Line 17"/>
            <cdr:cNvSpPr>
              <a:spLocks/>
            </cdr:cNvSpPr>
          </cdr:nvSpPr>
          <cdr:spPr>
            <a:xfrm flipH="1">
              <a:off x="7744639" y="3714801"/>
              <a:ext cx="275261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6" name="Line 18"/>
            <cdr:cNvSpPr>
              <a:spLocks/>
            </cdr:cNvSpPr>
          </cdr:nvSpPr>
          <cdr:spPr>
            <a:xfrm flipH="1">
              <a:off x="8143318" y="3714801"/>
              <a:ext cx="87436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7" name="Line 19"/>
            <cdr:cNvSpPr>
              <a:spLocks/>
            </cdr:cNvSpPr>
          </cdr:nvSpPr>
          <cdr:spPr>
            <a:xfrm>
              <a:off x="8400589" y="3714801"/>
              <a:ext cx="170194" cy="1946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8" name="TextBox 20"/>
            <cdr:cNvSpPr txBox="1">
              <a:spLocks noChangeArrowheads="1"/>
            </cdr:cNvSpPr>
          </cdr:nvSpPr>
          <cdr:spPr>
            <a:xfrm>
              <a:off x="7610427" y="3210401"/>
              <a:ext cx="1143864" cy="22827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/>
                <a:t>Sample ID Coding:</a:t>
              </a:r>
            </a:p>
          </cdr:txBody>
        </cdr:sp>
      </cdr:grpSp>
      <cdr:sp>
        <cdr:nvSpPr>
          <cdr:cNvPr id="19" name="Rectangle 21"/>
          <cdr:cNvSpPr>
            <a:spLocks/>
          </cdr:cNvSpPr>
        </cdr:nvSpPr>
        <cdr:spPr>
          <a:xfrm>
            <a:off x="7420213" y="3162500"/>
            <a:ext cx="1486281" cy="9142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31</xdr:row>
      <xdr:rowOff>114300</xdr:rowOff>
    </xdr:from>
    <xdr:ext cx="9039225" cy="4162425"/>
    <xdr:graphicFrame>
      <xdr:nvGraphicFramePr>
        <xdr:cNvPr id="1" name="Chart 1"/>
        <xdr:cNvGraphicFramePr/>
      </xdr:nvGraphicFramePr>
      <xdr:xfrm>
        <a:off x="3543300" y="5210175"/>
        <a:ext cx="9039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0.15425</cdr:y>
    </cdr:from>
    <cdr:to>
      <cdr:x>0.97425</cdr:x>
      <cdr:y>0.67625</cdr:y>
    </cdr:to>
    <cdr:grpSp>
      <cdr:nvGrpSpPr>
        <cdr:cNvPr id="1" name="Group 1"/>
        <cdr:cNvGrpSpPr>
          <a:grpSpLocks/>
        </cdr:cNvGrpSpPr>
      </cdr:nvGrpSpPr>
      <cdr:grpSpPr>
        <a:xfrm>
          <a:off x="7639050" y="638175"/>
          <a:ext cx="1162050" cy="2171700"/>
          <a:chOff x="7781830" y="600294"/>
          <a:chExt cx="1150058" cy="213313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781830" y="600294"/>
            <a:ext cx="5738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Sample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99
08
06
05
04
03
02
01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8353409" y="600294"/>
            <a:ext cx="5784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Depth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0.5
2
250
500
750
1049
1149
1248</a:t>
            </a:r>
          </a:p>
        </cdr:txBody>
      </cdr:sp>
    </cdr:grpSp>
  </cdr:relSizeAnchor>
  <cdr:relSizeAnchor xmlns:cdr="http://schemas.openxmlformats.org/drawingml/2006/chartDrawing">
    <cdr:from>
      <cdr:x>0.08225</cdr:x>
      <cdr:y>0.55625</cdr:y>
    </cdr:from>
    <cdr:to>
      <cdr:x>0.14325</cdr:x>
      <cdr:y>0.61575</cdr:y>
    </cdr:to>
    <cdr:sp>
      <cdr:nvSpPr>
        <cdr:cNvPr id="4" name="TextBox 4"/>
        <cdr:cNvSpPr txBox="1">
          <a:spLocks noChangeArrowheads="1"/>
        </cdr:cNvSpPr>
      </cdr:nvSpPr>
      <cdr:spPr>
        <a:xfrm>
          <a:off x="742950" y="23145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FIR=1.93</a:t>
          </a:r>
        </a:p>
      </cdr:txBody>
    </cdr:sp>
  </cdr:relSizeAnchor>
  <cdr:relSizeAnchor xmlns:cdr="http://schemas.openxmlformats.org/drawingml/2006/chartDrawing">
    <cdr:from>
      <cdr:x>0.1425</cdr:x>
      <cdr:y>0.645</cdr:y>
    </cdr:from>
    <cdr:to>
      <cdr:x>0.2035</cdr:x>
      <cdr:y>0.7045</cdr:y>
    </cdr:to>
    <cdr:sp>
      <cdr:nvSpPr>
        <cdr:cNvPr id="5" name="TextBox 7"/>
        <cdr:cNvSpPr txBox="1">
          <a:spLocks noChangeArrowheads="1"/>
        </cdr:cNvSpPr>
      </cdr:nvSpPr>
      <cdr:spPr>
        <a:xfrm>
          <a:off x="1285875" y="26765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FIR=1.56</a:t>
          </a:r>
        </a:p>
      </cdr:txBody>
    </cdr:sp>
  </cdr:relSizeAnchor>
  <cdr:relSizeAnchor xmlns:cdr="http://schemas.openxmlformats.org/drawingml/2006/chartDrawing">
    <cdr:from>
      <cdr:x>0.52</cdr:x>
      <cdr:y>0.11925</cdr:y>
    </cdr:from>
    <cdr:to>
      <cdr:x>0.5285</cdr:x>
      <cdr:y>0.16725</cdr:y>
    </cdr:to>
    <cdr:sp>
      <cdr:nvSpPr>
        <cdr:cNvPr id="6" name="TextBox 8"/>
        <cdr:cNvSpPr txBox="1">
          <a:spLocks noChangeArrowheads="1"/>
        </cdr:cNvSpPr>
      </cdr:nvSpPr>
      <cdr:spPr>
        <a:xfrm>
          <a:off x="4695825" y="49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0.08175</cdr:y>
    </cdr:from>
    <cdr:to>
      <cdr:x>0.60275</cdr:x>
      <cdr:y>0.13125</cdr:y>
    </cdr:to>
    <cdr:sp textlink="'BM153'!$B$4">
      <cdr:nvSpPr>
        <cdr:cNvPr id="7" name="TextBox 9"/>
        <cdr:cNvSpPr txBox="1">
          <a:spLocks noChangeArrowheads="1"/>
        </cdr:cNvSpPr>
      </cdr:nvSpPr>
      <cdr:spPr>
        <a:xfrm>
          <a:off x="4572000" y="3333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000" tIns="0" rIns="0" bIns="0" anchor="ctr"/>
        <a:p>
          <a:pPr algn="l">
            <a:defRPr/>
          </a:pPr>
          <a:fld id="{705c9339-c071-408a-a950-a6d574a739c4}" type="TxLink">
            <a:rPr lang="en-US" cap="none" sz="1400" b="1" i="0" u="none" baseline="0"/>
            <a:t>BM153</a:t>
          </a:fld>
        </a:p>
      </cdr:txBody>
    </cdr:sp>
  </cdr:relSizeAnchor>
  <cdr:relSizeAnchor xmlns:cdr="http://schemas.openxmlformats.org/drawingml/2006/chartDrawing">
    <cdr:from>
      <cdr:x>0.82975</cdr:x>
      <cdr:y>0.76875</cdr:y>
    </cdr:from>
    <cdr:to>
      <cdr:x>0.99575</cdr:x>
      <cdr:y>0.993</cdr:y>
    </cdr:to>
    <cdr:grpSp>
      <cdr:nvGrpSpPr>
        <cdr:cNvPr id="8" name="Group 10"/>
        <cdr:cNvGrpSpPr>
          <a:grpSpLocks/>
        </cdr:cNvGrpSpPr>
      </cdr:nvGrpSpPr>
      <cdr:grpSpPr>
        <a:xfrm>
          <a:off x="7496175" y="3190875"/>
          <a:ext cx="1504950" cy="933450"/>
          <a:chOff x="7420213" y="3162500"/>
          <a:chExt cx="1486281" cy="914200"/>
        </a:xfrm>
        <a:solidFill>
          <a:srgbClr val="FFFFFF"/>
        </a:solidFill>
      </cdr:grpSpPr>
      <cdr:grpSp>
        <cdr:nvGrpSpPr>
          <cdr:cNvPr id="9" name="Group 11"/>
          <cdr:cNvGrpSpPr>
            <a:grpSpLocks/>
          </cdr:cNvGrpSpPr>
        </cdr:nvGrpSpPr>
        <cdr:grpSpPr>
          <a:xfrm>
            <a:off x="7467402" y="3210496"/>
            <a:ext cx="1439092" cy="862319"/>
            <a:chOff x="7467219" y="3210401"/>
            <a:chExt cx="1439275" cy="862222"/>
          </a:xfrm>
          <a:solidFill>
            <a:srgbClr val="FFFFFF"/>
          </a:solidFill>
        </cdr:grpSpPr>
        <cdr:sp textlink="'BM153'!$C$7">
          <cdr:nvSpPr>
            <cdr:cNvPr id="10" name="TextBox 12"/>
            <cdr:cNvSpPr txBox="1">
              <a:spLocks noChangeArrowheads="1"/>
            </cdr:cNvSpPr>
          </cdr:nvSpPr>
          <cdr:spPr>
            <a:xfrm>
              <a:off x="7467219" y="3381552"/>
              <a:ext cx="1351839" cy="18042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fld id="{4e0fcd2a-dc23-4076-a413-5ffd35410e1f}" type="TxLink">
                <a:rPr lang="en-US" cap="none" sz="1000" b="1" i="0" u="none" baseline="0"/>
                <a:t>BM15399-1</a:t>
              </a:fld>
            </a:p>
          </cdr:txBody>
        </cdr:sp>
        <cdr:sp>
          <cdr:nvSpPr>
            <cdr:cNvPr id="11" name="Left Brace 11"/>
            <cdr:cNvSpPr>
              <a:spLocks/>
            </cdr:cNvSpPr>
          </cdr:nvSpPr>
          <cdr:spPr>
            <a:xfrm rot="16200000">
              <a:off x="7876693" y="3563050"/>
              <a:ext cx="28857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2" name="Left Brace 11"/>
            <cdr:cNvSpPr>
              <a:spLocks/>
            </cdr:cNvSpPr>
          </cdr:nvSpPr>
          <cdr:spPr>
            <a:xfrm rot="16200000">
              <a:off x="8163468" y="3561972"/>
              <a:ext cx="136371" cy="76522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3" name="Left Brace 11"/>
            <cdr:cNvSpPr>
              <a:spLocks/>
            </cdr:cNvSpPr>
          </cdr:nvSpPr>
          <cdr:spPr>
            <a:xfrm rot="16200000">
              <a:off x="8333303" y="3561972"/>
              <a:ext cx="6944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4" name="TextBox 16"/>
            <cdr:cNvSpPr txBox="1">
              <a:spLocks noChangeArrowheads="1"/>
            </cdr:cNvSpPr>
          </cdr:nvSpPr>
          <cdr:spPr>
            <a:xfrm>
              <a:off x="7467219" y="3905567"/>
              <a:ext cx="1439275" cy="16705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900" b="1" i="0" u="none" baseline="0"/>
                <a:t>Station    Sample    Duplicate</a:t>
              </a:r>
            </a:p>
          </cdr:txBody>
        </cdr:sp>
        <cdr:sp>
          <cdr:nvSpPr>
            <cdr:cNvPr id="15" name="Line 17"/>
            <cdr:cNvSpPr>
              <a:spLocks/>
            </cdr:cNvSpPr>
          </cdr:nvSpPr>
          <cdr:spPr>
            <a:xfrm flipH="1">
              <a:off x="7744639" y="3714801"/>
              <a:ext cx="275261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6" name="Line 18"/>
            <cdr:cNvSpPr>
              <a:spLocks/>
            </cdr:cNvSpPr>
          </cdr:nvSpPr>
          <cdr:spPr>
            <a:xfrm flipH="1">
              <a:off x="8143318" y="3714801"/>
              <a:ext cx="87436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7" name="Line 19"/>
            <cdr:cNvSpPr>
              <a:spLocks/>
            </cdr:cNvSpPr>
          </cdr:nvSpPr>
          <cdr:spPr>
            <a:xfrm>
              <a:off x="8400589" y="3714801"/>
              <a:ext cx="170194" cy="1946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8" name="TextBox 20"/>
            <cdr:cNvSpPr txBox="1">
              <a:spLocks noChangeArrowheads="1"/>
            </cdr:cNvSpPr>
          </cdr:nvSpPr>
          <cdr:spPr>
            <a:xfrm>
              <a:off x="7610427" y="3210401"/>
              <a:ext cx="1143864" cy="22827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/>
                <a:t>Sample ID Coding:</a:t>
              </a:r>
            </a:p>
          </cdr:txBody>
        </cdr:sp>
      </cdr:grpSp>
      <cdr:sp>
        <cdr:nvSpPr>
          <cdr:cNvPr id="19" name="Rectangle 21"/>
          <cdr:cNvSpPr>
            <a:spLocks/>
          </cdr:cNvSpPr>
        </cdr:nvSpPr>
        <cdr:spPr>
          <a:xfrm>
            <a:off x="7420213" y="3162500"/>
            <a:ext cx="1486281" cy="9142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A19">
      <selection activeCell="N48" sqref="N48"/>
    </sheetView>
  </sheetViews>
  <sheetFormatPr defaultColWidth="9.140625" defaultRowHeight="12.75"/>
  <cols>
    <col min="1" max="1" width="20.57421875" style="28" bestFit="1" customWidth="1"/>
    <col min="2" max="2" width="18.7109375" style="0" bestFit="1" customWidth="1"/>
    <col min="3" max="25" width="13.57421875" style="0" bestFit="1" customWidth="1"/>
    <col min="26" max="26" width="13.7109375" style="0" customWidth="1"/>
    <col min="27" max="27" width="14.00390625" style="0" customWidth="1"/>
    <col min="28" max="28" width="11.7109375" style="0" customWidth="1"/>
    <col min="29" max="29" width="11.8515625" style="0" customWidth="1"/>
    <col min="30" max="30" width="12.57421875" style="0" customWidth="1"/>
    <col min="31" max="31" width="13.7109375" style="0" customWidth="1"/>
  </cols>
  <sheetData>
    <row r="1" spans="1:4" ht="12.75">
      <c r="A1" s="24" t="s">
        <v>3</v>
      </c>
      <c r="B1" s="35">
        <v>40390</v>
      </c>
      <c r="C1" s="27"/>
      <c r="D1" s="27"/>
    </row>
    <row r="2" spans="1:2" ht="12.75">
      <c r="A2" s="34" t="s">
        <v>6</v>
      </c>
      <c r="B2" s="36" t="s">
        <v>7</v>
      </c>
    </row>
    <row r="3" spans="1:2" ht="13.5" thickBot="1">
      <c r="A3" s="34" t="s">
        <v>4</v>
      </c>
      <c r="B3" s="37">
        <v>149</v>
      </c>
    </row>
    <row r="4" spans="1:2" ht="13.5" thickBot="1">
      <c r="A4" s="25" t="s">
        <v>5</v>
      </c>
      <c r="B4" s="23" t="str">
        <f>IF(LEN($B$3)=1,$B$2&amp;"00"&amp;$B$3,IF(LEN($B$3)=2,$B$2&amp;"0"&amp;$B$3,$B$2&amp;$B$3))</f>
        <v>BM149</v>
      </c>
    </row>
    <row r="5" spans="1:2" ht="13.5" thickBot="1">
      <c r="A5" s="29"/>
      <c r="B5" s="30"/>
    </row>
    <row r="6" spans="1:2" s="33" customFormat="1" ht="14.25" thickBot="1" thickTop="1">
      <c r="A6" s="31"/>
      <c r="B6" s="32"/>
    </row>
    <row r="7" spans="1:17" s="3" customFormat="1" ht="13.5" thickBot="1">
      <c r="A7" s="26"/>
      <c r="B7" s="23" t="s">
        <v>0</v>
      </c>
      <c r="C7" s="13" t="str">
        <f>$B$4&amp;"99-1"</f>
        <v>BM14999-1</v>
      </c>
      <c r="D7" s="13" t="str">
        <f>$B$4&amp;"10-1"</f>
        <v>BM14910-1</v>
      </c>
      <c r="E7" s="13" t="str">
        <f>$B$4&amp;"10-2"</f>
        <v>BM14910-2</v>
      </c>
      <c r="F7" s="13" t="str">
        <f>$B$4&amp;"09-1"</f>
        <v>BM14909-1</v>
      </c>
      <c r="G7" s="13" t="str">
        <f>$B$4&amp;"09-2"</f>
        <v>BM14909-2</v>
      </c>
      <c r="H7" s="13" t="str">
        <f>$B$4&amp;"08-1"</f>
        <v>BM14908-1</v>
      </c>
      <c r="I7" s="13" t="str">
        <f>$B$4&amp;"08-2"</f>
        <v>BM14908-2</v>
      </c>
      <c r="J7" s="13" t="str">
        <f>$B$4&amp;"07-1"</f>
        <v>BM14907-1</v>
      </c>
      <c r="K7" s="13" t="str">
        <f>$B$4&amp;"07-2"</f>
        <v>BM14907-2</v>
      </c>
      <c r="L7" s="13" t="str">
        <f>$B$4&amp;"06-1"</f>
        <v>BM14906-1</v>
      </c>
      <c r="M7" s="13" t="str">
        <f>$B$4&amp;"06-2"</f>
        <v>BM14906-2</v>
      </c>
      <c r="N7" s="13" t="str">
        <f>$B$4&amp;"04-1"</f>
        <v>BM14904-1</v>
      </c>
      <c r="O7" s="13" t="str">
        <f>$B$4&amp;"04-2"</f>
        <v>BM14904-2</v>
      </c>
      <c r="P7" s="13" t="str">
        <f>$B$4&amp;"02-1"</f>
        <v>BM14902-1</v>
      </c>
      <c r="Q7" s="13" t="str">
        <f>$B$4&amp;"02-2"</f>
        <v>BM14902-2</v>
      </c>
    </row>
    <row r="8" spans="2:17" ht="12.75">
      <c r="B8" s="14">
        <v>0</v>
      </c>
      <c r="C8" s="8">
        <v>0.23253176</v>
      </c>
      <c r="D8" s="9">
        <v>0.02321393</v>
      </c>
      <c r="E8" s="9">
        <v>0.03905855999999999</v>
      </c>
      <c r="F8" s="9">
        <v>0.059848280000000004</v>
      </c>
      <c r="G8" s="9">
        <v>0.12906246</v>
      </c>
      <c r="H8" s="9">
        <v>0</v>
      </c>
      <c r="I8" s="9">
        <v>0</v>
      </c>
      <c r="J8" s="9">
        <v>0</v>
      </c>
      <c r="K8" s="9">
        <v>0.03685861</v>
      </c>
      <c r="L8" s="9">
        <v>0</v>
      </c>
      <c r="M8" s="9">
        <v>0.07776601</v>
      </c>
      <c r="N8" s="9">
        <v>0.05576176999999999</v>
      </c>
      <c r="O8" s="9">
        <v>0.01359526</v>
      </c>
      <c r="P8" s="9">
        <v>0.17750154</v>
      </c>
      <c r="Q8" s="10">
        <v>0.15321735999999997</v>
      </c>
    </row>
    <row r="9" spans="2:19" ht="12.75">
      <c r="B9" s="15">
        <v>2</v>
      </c>
      <c r="C9" s="6">
        <v>0.24604725</v>
      </c>
      <c r="D9" s="4">
        <v>0.05683565</v>
      </c>
      <c r="E9" s="4">
        <v>0.058910689999999995</v>
      </c>
      <c r="F9" s="4">
        <v>0.06741739</v>
      </c>
      <c r="G9" s="4">
        <v>0.10643281</v>
      </c>
      <c r="H9" s="4">
        <v>0.026263799999999997</v>
      </c>
      <c r="I9" s="4">
        <v>0.00787028</v>
      </c>
      <c r="J9" s="4">
        <v>0.00333921</v>
      </c>
      <c r="K9" s="4">
        <v>0.01503506</v>
      </c>
      <c r="L9" s="4">
        <v>0.015209959999999998</v>
      </c>
      <c r="M9" s="4">
        <v>0.08628276</v>
      </c>
      <c r="N9" s="4">
        <v>0.01187494</v>
      </c>
      <c r="O9" s="4">
        <v>0.043757439999999995</v>
      </c>
      <c r="P9" s="4">
        <v>0.10139245</v>
      </c>
      <c r="Q9" s="5">
        <v>0.19610380999999996</v>
      </c>
      <c r="S9" s="2"/>
    </row>
    <row r="10" spans="2:17" ht="12.75">
      <c r="B10" s="15">
        <v>4</v>
      </c>
      <c r="C10" s="6">
        <v>0.22809944000000001</v>
      </c>
      <c r="D10" s="4">
        <v>0.05075033</v>
      </c>
      <c r="E10" s="4">
        <v>0.052694660000000004</v>
      </c>
      <c r="F10" s="4">
        <v>0.00572876</v>
      </c>
      <c r="G10" s="4">
        <v>0.05563896</v>
      </c>
      <c r="H10" s="4">
        <v>0.01202627</v>
      </c>
      <c r="I10" s="4">
        <v>0.0058800499999999995</v>
      </c>
      <c r="J10" s="4">
        <v>0</v>
      </c>
      <c r="K10" s="4">
        <v>0.01606143</v>
      </c>
      <c r="L10" s="4">
        <v>0.047776809999999996</v>
      </c>
      <c r="M10" s="4">
        <v>0.17324213000000008</v>
      </c>
      <c r="N10" s="4">
        <v>0.04952426000000001</v>
      </c>
      <c r="O10" s="4">
        <v>0.04698539999999999</v>
      </c>
      <c r="P10" s="4">
        <v>0.18236592</v>
      </c>
      <c r="Q10" s="5">
        <v>0.16421387</v>
      </c>
    </row>
    <row r="11" spans="2:17" ht="12.75">
      <c r="B11" s="15">
        <v>6</v>
      </c>
      <c r="C11" s="6">
        <v>0.21858331</v>
      </c>
      <c r="D11" s="4">
        <v>0.07689622</v>
      </c>
      <c r="E11" s="4">
        <v>0</v>
      </c>
      <c r="F11" s="4">
        <v>0.09089827</v>
      </c>
      <c r="G11" s="4">
        <v>0.20086193999999996</v>
      </c>
      <c r="H11" s="4">
        <v>0.02428401</v>
      </c>
      <c r="I11" s="4">
        <v>0.00226898</v>
      </c>
      <c r="J11" s="4">
        <v>0</v>
      </c>
      <c r="K11" s="4">
        <v>0.00372911</v>
      </c>
      <c r="L11" s="4">
        <v>0.016181869999999998</v>
      </c>
      <c r="M11" s="4">
        <v>0.07543293999999999</v>
      </c>
      <c r="N11" s="4">
        <v>0.0288215</v>
      </c>
      <c r="O11" s="4">
        <v>0.08836426</v>
      </c>
      <c r="P11" s="4" t="s">
        <v>8</v>
      </c>
      <c r="Q11" s="5">
        <v>0.22556257999999998</v>
      </c>
    </row>
    <row r="12" spans="2:17" ht="12.75">
      <c r="B12" s="15">
        <v>8</v>
      </c>
      <c r="C12" s="6">
        <v>0.22690572999999997</v>
      </c>
      <c r="D12" s="4">
        <v>0.06466793</v>
      </c>
      <c r="E12" s="4">
        <v>0.03185987</v>
      </c>
      <c r="F12" s="4">
        <v>0.03382084</v>
      </c>
      <c r="G12" s="4">
        <v>0.086973</v>
      </c>
      <c r="H12" s="4">
        <v>0.00662396</v>
      </c>
      <c r="I12" s="4">
        <v>0.01178149</v>
      </c>
      <c r="J12" s="4">
        <v>0</v>
      </c>
      <c r="K12" s="4">
        <v>0.011670050000000001</v>
      </c>
      <c r="L12" s="4">
        <v>0.019680470000000002</v>
      </c>
      <c r="M12" s="4">
        <v>0.18707268999999999</v>
      </c>
      <c r="N12" s="4">
        <v>0</v>
      </c>
      <c r="O12" s="4">
        <v>0.07660743</v>
      </c>
      <c r="P12" s="4">
        <v>0.25883213000000005</v>
      </c>
      <c r="Q12" s="5">
        <v>0.16033327000000003</v>
      </c>
    </row>
    <row r="13" spans="2:17" ht="12.75">
      <c r="B13" s="15">
        <v>10</v>
      </c>
      <c r="C13" s="6">
        <v>0.11074606000000001</v>
      </c>
      <c r="D13" s="4">
        <v>0.026269300000000002</v>
      </c>
      <c r="E13" s="4">
        <v>0.034663519999999996</v>
      </c>
      <c r="F13" s="4">
        <v>0.04561546</v>
      </c>
      <c r="G13" s="4">
        <v>0.04935864</v>
      </c>
      <c r="H13" s="4">
        <v>0.02133728</v>
      </c>
      <c r="I13" s="4">
        <v>0.00430432</v>
      </c>
      <c r="J13" s="4">
        <v>0</v>
      </c>
      <c r="K13" s="4">
        <v>0</v>
      </c>
      <c r="L13" s="4">
        <v>0.02774701</v>
      </c>
      <c r="M13" s="4">
        <v>0.05764261999999999</v>
      </c>
      <c r="N13" s="4">
        <v>0</v>
      </c>
      <c r="O13" s="4">
        <v>0.06930034</v>
      </c>
      <c r="P13" s="4">
        <v>0.21212994999999996</v>
      </c>
      <c r="Q13" s="5">
        <v>0.18170191000000002</v>
      </c>
    </row>
    <row r="14" spans="2:17" ht="12.75">
      <c r="B14" s="15">
        <v>12</v>
      </c>
      <c r="C14" s="6">
        <v>0.2633724599999999</v>
      </c>
      <c r="D14" s="4">
        <v>0.01737175</v>
      </c>
      <c r="E14" s="4">
        <v>0.05275289999999999</v>
      </c>
      <c r="F14" s="4">
        <v>0.06591982</v>
      </c>
      <c r="G14" s="4">
        <v>0.09295466999999999</v>
      </c>
      <c r="H14" s="4">
        <v>0.02068835</v>
      </c>
      <c r="I14" s="4">
        <v>0.007025269999999999</v>
      </c>
      <c r="J14" s="4">
        <v>0</v>
      </c>
      <c r="K14" s="4">
        <v>0</v>
      </c>
      <c r="L14" s="4">
        <v>0.02022921</v>
      </c>
      <c r="M14" s="4">
        <v>0.15700718</v>
      </c>
      <c r="N14" s="4">
        <v>0.07497005999999998</v>
      </c>
      <c r="O14" s="4">
        <v>0.06449599</v>
      </c>
      <c r="P14" s="4">
        <v>0.15837529</v>
      </c>
      <c r="Q14" s="5">
        <v>0.15771276999999997</v>
      </c>
    </row>
    <row r="15" spans="2:17" ht="12.75">
      <c r="B15" s="15">
        <v>14</v>
      </c>
      <c r="C15" s="6">
        <v>0.27864945999999996</v>
      </c>
      <c r="D15" s="4">
        <v>0.09404955</v>
      </c>
      <c r="E15" s="4">
        <v>0.06955016</v>
      </c>
      <c r="F15" s="4">
        <v>0.04682698999999999</v>
      </c>
      <c r="G15" s="4">
        <v>0.07243949</v>
      </c>
      <c r="H15" s="4">
        <v>0.021874360000000002</v>
      </c>
      <c r="I15" s="4">
        <v>0.00482046</v>
      </c>
      <c r="J15" s="4">
        <v>0</v>
      </c>
      <c r="K15" s="4">
        <v>0.01242887</v>
      </c>
      <c r="L15" s="4">
        <v>0.03624554</v>
      </c>
      <c r="M15" s="4">
        <v>0.1413554</v>
      </c>
      <c r="N15" s="4">
        <v>0.09350081000000002</v>
      </c>
      <c r="O15" s="4">
        <v>0.16512067000000002</v>
      </c>
      <c r="P15" s="4">
        <v>0.21765774</v>
      </c>
      <c r="Q15" s="5">
        <v>0.22713446</v>
      </c>
    </row>
    <row r="16" spans="2:17" ht="12.75">
      <c r="B16" s="15">
        <v>16</v>
      </c>
      <c r="C16" s="6">
        <v>0.23587547000000003</v>
      </c>
      <c r="D16" s="4">
        <v>0.10430779999999998</v>
      </c>
      <c r="E16" s="4">
        <v>0.0374668</v>
      </c>
      <c r="F16" s="4">
        <v>0.06655364000000001</v>
      </c>
      <c r="G16" s="4">
        <v>0.11704773000000002</v>
      </c>
      <c r="H16" s="4">
        <v>0.01368164</v>
      </c>
      <c r="I16" s="4">
        <v>0</v>
      </c>
      <c r="J16" s="4">
        <v>0.01688891</v>
      </c>
      <c r="K16" s="4">
        <v>0.00114959</v>
      </c>
      <c r="L16" s="4">
        <v>0.02243847</v>
      </c>
      <c r="M16" s="4">
        <v>0.08404122000000003</v>
      </c>
      <c r="N16" s="4">
        <v>0</v>
      </c>
      <c r="O16" s="4">
        <v>0.07776127999999999</v>
      </c>
      <c r="P16" s="4">
        <v>0.19854868</v>
      </c>
      <c r="Q16" s="5">
        <v>0.19782367</v>
      </c>
    </row>
    <row r="17" spans="2:17" ht="12.75">
      <c r="B17" s="15">
        <v>18</v>
      </c>
      <c r="C17" s="6">
        <v>0.25420109</v>
      </c>
      <c r="D17" s="4">
        <v>0.05300464</v>
      </c>
      <c r="E17" s="4">
        <v>0.08013655000000001</v>
      </c>
      <c r="F17" s="4">
        <v>0.024709329999999998</v>
      </c>
      <c r="G17" s="4">
        <v>0.09294736999999999</v>
      </c>
      <c r="H17" s="4">
        <v>0.025098859999999997</v>
      </c>
      <c r="I17" s="4">
        <v>0.02188051</v>
      </c>
      <c r="J17" s="4">
        <v>0.030431780000000002</v>
      </c>
      <c r="K17" s="4">
        <v>0</v>
      </c>
      <c r="L17" s="4">
        <v>0.01786014</v>
      </c>
      <c r="M17" s="4">
        <v>0.10206936000000001</v>
      </c>
      <c r="N17" s="4">
        <v>0.06548991</v>
      </c>
      <c r="O17" s="4">
        <v>0.07756672</v>
      </c>
      <c r="P17" s="4">
        <v>0.2497363</v>
      </c>
      <c r="Q17" s="5">
        <v>0.20702861</v>
      </c>
    </row>
    <row r="18" spans="2:17" ht="12.75">
      <c r="B18" s="15">
        <v>20</v>
      </c>
      <c r="C18" s="6">
        <v>0.32693704</v>
      </c>
      <c r="D18" s="4">
        <v>0.05391859</v>
      </c>
      <c r="E18" s="4">
        <v>0.03518878</v>
      </c>
      <c r="F18" s="4">
        <v>0.02884385</v>
      </c>
      <c r="G18" s="4">
        <v>0.11581712000000001</v>
      </c>
      <c r="H18" s="4">
        <v>0.029838870000000003</v>
      </c>
      <c r="I18" s="4">
        <v>0</v>
      </c>
      <c r="J18" s="4">
        <v>0.02562577</v>
      </c>
      <c r="K18" s="4" t="s">
        <v>8</v>
      </c>
      <c r="L18" s="4">
        <v>0.03144517</v>
      </c>
      <c r="M18" s="4">
        <v>0.13779984</v>
      </c>
      <c r="N18" s="4">
        <v>0.05068116</v>
      </c>
      <c r="O18" s="4">
        <v>0.12118645</v>
      </c>
      <c r="P18" s="4">
        <v>0.1424457</v>
      </c>
      <c r="Q18" s="5">
        <v>0.17753375999999996</v>
      </c>
    </row>
    <row r="19" spans="2:17" ht="12.75">
      <c r="B19" s="15">
        <v>22</v>
      </c>
      <c r="C19" s="6">
        <v>0.24960722999999999</v>
      </c>
      <c r="D19" s="4">
        <v>0.08153184000000001</v>
      </c>
      <c r="E19" s="4">
        <v>0.05577706</v>
      </c>
      <c r="F19" s="4">
        <v>0.035189729999999995</v>
      </c>
      <c r="G19" s="4">
        <v>0.10537853999999999</v>
      </c>
      <c r="H19" s="4">
        <v>0.023959469999999997</v>
      </c>
      <c r="I19" s="4">
        <v>0.02296057</v>
      </c>
      <c r="J19" s="4">
        <v>0.06914253000000001</v>
      </c>
      <c r="K19" s="4">
        <v>0.00126095</v>
      </c>
      <c r="L19" s="4">
        <v>0.03802075</v>
      </c>
      <c r="M19" s="4">
        <v>0.18573708000000003</v>
      </c>
      <c r="N19" s="4">
        <v>0.04905185999999999</v>
      </c>
      <c r="O19" s="4">
        <v>0.11349446</v>
      </c>
      <c r="P19" s="4">
        <v>0.11752493000000001</v>
      </c>
      <c r="Q19" s="5">
        <v>0.16350896</v>
      </c>
    </row>
    <row r="20" spans="2:17" ht="12.75">
      <c r="B20" s="15">
        <v>24</v>
      </c>
      <c r="C20" s="6">
        <v>0.22884170000000004</v>
      </c>
      <c r="D20" s="4">
        <v>0.0693601</v>
      </c>
      <c r="E20" s="4">
        <v>0.03875638</v>
      </c>
      <c r="F20" s="4">
        <v>0.05508064</v>
      </c>
      <c r="G20" s="4">
        <v>0.17004091999999998</v>
      </c>
      <c r="H20" s="4">
        <v>0.02761677</v>
      </c>
      <c r="I20" s="4">
        <v>0.00698073</v>
      </c>
      <c r="J20" s="4">
        <v>0</v>
      </c>
      <c r="K20" s="4">
        <v>0</v>
      </c>
      <c r="L20" s="4">
        <v>0.02129118</v>
      </c>
      <c r="M20" s="4">
        <v>0.11472591</v>
      </c>
      <c r="N20" s="4">
        <v>0.05332319</v>
      </c>
      <c r="O20" s="4">
        <v>0.08786215000000001</v>
      </c>
      <c r="P20" s="4">
        <v>0.18157548</v>
      </c>
      <c r="Q20" s="5">
        <v>0.03350578</v>
      </c>
    </row>
    <row r="21" spans="2:17" ht="12.75">
      <c r="B21" s="15">
        <v>26</v>
      </c>
      <c r="C21" s="6">
        <v>0.26327437</v>
      </c>
      <c r="D21" s="4">
        <v>0.07687305</v>
      </c>
      <c r="E21" s="4">
        <v>0.06497903999999999</v>
      </c>
      <c r="F21" s="4">
        <v>0.17237038999999998</v>
      </c>
      <c r="G21" s="4">
        <v>0.15296831</v>
      </c>
      <c r="H21" s="4">
        <v>0.039187480000000004</v>
      </c>
      <c r="I21" s="4">
        <v>0.00945117</v>
      </c>
      <c r="J21" s="4">
        <v>0</v>
      </c>
      <c r="K21" s="4">
        <v>0.0380588</v>
      </c>
      <c r="L21" s="4">
        <v>0.036371379999999995</v>
      </c>
      <c r="M21" s="4">
        <v>0.09328575</v>
      </c>
      <c r="N21" s="4">
        <v>0.03538794000000001</v>
      </c>
      <c r="O21" s="4">
        <v>0.07117682000000002</v>
      </c>
      <c r="P21" s="4">
        <v>0.16406224</v>
      </c>
      <c r="Q21" s="5">
        <v>0.12757792999999998</v>
      </c>
    </row>
    <row r="22" spans="2:17" ht="12.75">
      <c r="B22" s="15">
        <v>28</v>
      </c>
      <c r="C22" s="6">
        <v>0.3258488000000001</v>
      </c>
      <c r="D22" s="4">
        <v>0.06884264000000001</v>
      </c>
      <c r="E22" s="4">
        <v>0.04403073</v>
      </c>
      <c r="F22" s="4">
        <v>0.03204447</v>
      </c>
      <c r="G22" s="4">
        <v>0.13921532</v>
      </c>
      <c r="H22" s="4">
        <v>0.02241949</v>
      </c>
      <c r="I22" s="4">
        <v>0.00799907</v>
      </c>
      <c r="J22" s="4">
        <v>0.01205778</v>
      </c>
      <c r="K22" s="4">
        <v>0</v>
      </c>
      <c r="L22" s="4">
        <v>0.027801880000000005</v>
      </c>
      <c r="M22" s="4">
        <v>0.02280982</v>
      </c>
      <c r="N22" s="4">
        <v>0.054835789999999995</v>
      </c>
      <c r="O22" s="4">
        <v>0.03814909</v>
      </c>
      <c r="P22" s="4">
        <v>0.23560635000000005</v>
      </c>
      <c r="Q22" s="5">
        <v>0.11550142</v>
      </c>
    </row>
    <row r="23" spans="2:17" ht="12.75">
      <c r="B23" s="15">
        <v>30</v>
      </c>
      <c r="C23" s="6">
        <v>0.28721189</v>
      </c>
      <c r="D23" s="4">
        <v>0.08343544000000001</v>
      </c>
      <c r="E23" s="4">
        <v>0.060321520000000003</v>
      </c>
      <c r="F23" s="4">
        <v>0.049423690000000006</v>
      </c>
      <c r="G23" s="4">
        <v>0.05415618999999999</v>
      </c>
      <c r="H23" s="4">
        <v>0.04747128</v>
      </c>
      <c r="I23" s="4">
        <v>0.01906783</v>
      </c>
      <c r="J23" s="4">
        <v>0.027786500000000002</v>
      </c>
      <c r="K23" s="4">
        <v>0.00550275</v>
      </c>
      <c r="L23" s="4">
        <v>0.023618000000000004</v>
      </c>
      <c r="M23" s="4">
        <v>0.1244588</v>
      </c>
      <c r="N23" s="4">
        <v>0.04274940000000001</v>
      </c>
      <c r="O23" s="4">
        <v>0.184837</v>
      </c>
      <c r="P23" s="4">
        <v>0.24949801999999996</v>
      </c>
      <c r="Q23" s="5">
        <v>0.17248108</v>
      </c>
    </row>
    <row r="24" spans="2:17" ht="12.75">
      <c r="B24" s="15">
        <v>32</v>
      </c>
      <c r="C24" s="6">
        <v>0.28401294999999993</v>
      </c>
      <c r="D24" s="4">
        <v>0.09056154999999999</v>
      </c>
      <c r="E24" s="4">
        <v>0.056909829999999995</v>
      </c>
      <c r="F24" s="4">
        <v>0</v>
      </c>
      <c r="G24" s="4">
        <v>0.08692353000000001</v>
      </c>
      <c r="H24" s="4">
        <v>0.0157051</v>
      </c>
      <c r="I24" s="4">
        <v>0</v>
      </c>
      <c r="J24" s="4">
        <v>0</v>
      </c>
      <c r="K24" s="4">
        <v>0</v>
      </c>
      <c r="L24" s="4">
        <v>0.03823525</v>
      </c>
      <c r="M24" s="4">
        <v>0.09043683999999999</v>
      </c>
      <c r="N24" s="4">
        <v>0.06682232</v>
      </c>
      <c r="O24" s="4">
        <v>0.04603454</v>
      </c>
      <c r="P24" s="4">
        <v>0.24662902000000003</v>
      </c>
      <c r="Q24" s="5">
        <v>0.1249286</v>
      </c>
    </row>
    <row r="25" spans="2:17" ht="12.75">
      <c r="B25" s="15">
        <v>34</v>
      </c>
      <c r="C25" s="6">
        <v>0.27076715</v>
      </c>
      <c r="D25" s="4">
        <v>0.01237063</v>
      </c>
      <c r="E25" s="4">
        <v>0.07830489000000002</v>
      </c>
      <c r="F25" s="4">
        <v>0.028253389999999996</v>
      </c>
      <c r="G25" s="4">
        <v>0.12198092</v>
      </c>
      <c r="H25" s="4">
        <v>0.06333276</v>
      </c>
      <c r="I25" s="4">
        <v>0</v>
      </c>
      <c r="J25" s="4">
        <v>0.03281859</v>
      </c>
      <c r="K25" s="4">
        <v>0.00804095</v>
      </c>
      <c r="L25" s="4">
        <v>0.01283343</v>
      </c>
      <c r="M25" s="4">
        <v>0.07772343999999999</v>
      </c>
      <c r="N25" s="4">
        <v>0.026373350000000004</v>
      </c>
      <c r="O25" s="4">
        <v>0.09365612999999998</v>
      </c>
      <c r="P25" s="4">
        <v>0.14190263999999997</v>
      </c>
      <c r="Q25" s="5">
        <v>0.08753874</v>
      </c>
    </row>
    <row r="26" spans="2:17" ht="12.75">
      <c r="B26" s="15">
        <v>36</v>
      </c>
      <c r="C26" s="6">
        <v>0.26064079999999995</v>
      </c>
      <c r="D26" s="4">
        <v>0.07294319</v>
      </c>
      <c r="E26" s="4">
        <v>0.054647930000000004</v>
      </c>
      <c r="F26" s="4">
        <v>0.06428284000000001</v>
      </c>
      <c r="G26" s="4">
        <v>0.08110844</v>
      </c>
      <c r="H26" s="4">
        <v>0.04863386</v>
      </c>
      <c r="I26" s="4">
        <v>0.00501064</v>
      </c>
      <c r="J26" s="4">
        <v>0.01000224</v>
      </c>
      <c r="K26" s="4">
        <v>0.007220559999999999</v>
      </c>
      <c r="L26" s="4">
        <v>0.00832413</v>
      </c>
      <c r="M26" s="4">
        <v>0.10642845999999999</v>
      </c>
      <c r="N26" s="4">
        <v>0.05490091000000001</v>
      </c>
      <c r="O26" s="4">
        <v>0.06966269</v>
      </c>
      <c r="P26" s="4">
        <v>0.15991179999999997</v>
      </c>
      <c r="Q26" s="5">
        <v>0.14728920999999998</v>
      </c>
    </row>
    <row r="27" spans="2:17" ht="13.5" thickBot="1">
      <c r="B27" s="16">
        <v>38</v>
      </c>
      <c r="C27" s="7">
        <v>0.23338296000000003</v>
      </c>
      <c r="D27" s="11">
        <v>0.07530594</v>
      </c>
      <c r="E27" s="11">
        <v>0.11433571000000002</v>
      </c>
      <c r="F27" s="11">
        <v>0.12202541</v>
      </c>
      <c r="G27" s="11">
        <v>0.06115877</v>
      </c>
      <c r="H27" s="11">
        <v>0</v>
      </c>
      <c r="I27" s="11">
        <v>0.01638169</v>
      </c>
      <c r="J27" s="11">
        <v>0.039901360000000004</v>
      </c>
      <c r="K27" s="11">
        <v>0.013064280000000001</v>
      </c>
      <c r="L27" s="11">
        <v>0.02150757</v>
      </c>
      <c r="M27" s="11">
        <v>0.1241554</v>
      </c>
      <c r="N27" s="11">
        <v>0.06755281</v>
      </c>
      <c r="O27" s="11">
        <v>0.02312848</v>
      </c>
      <c r="P27" s="11">
        <v>0.14948559000000006</v>
      </c>
      <c r="Q27" s="12">
        <v>0.11483633</v>
      </c>
    </row>
    <row r="28" spans="2:17" ht="12.75">
      <c r="B28" s="24" t="s">
        <v>1</v>
      </c>
      <c r="C28" s="38">
        <f>AVERAGE(C8:C27)</f>
        <v>0.251276846</v>
      </c>
      <c r="D28" s="18">
        <f aca="true" t="shared" si="0" ref="D28:Q28">AVERAGE(D8:D27)</f>
        <v>0.0626255035</v>
      </c>
      <c r="E28" s="18">
        <f t="shared" si="0"/>
        <v>0.05301727900000001</v>
      </c>
      <c r="F28" s="18">
        <f t="shared" si="0"/>
        <v>0.05474265950000001</v>
      </c>
      <c r="G28" s="18">
        <f t="shared" si="0"/>
        <v>0.1046232565</v>
      </c>
      <c r="H28" s="18">
        <f t="shared" si="0"/>
        <v>0.024502180499999998</v>
      </c>
      <c r="I28" s="18">
        <f t="shared" si="0"/>
        <v>0.007684153000000001</v>
      </c>
      <c r="J28" s="18">
        <f t="shared" si="0"/>
        <v>0.0133997335</v>
      </c>
      <c r="K28" s="18">
        <f t="shared" si="0"/>
        <v>0.008951632105263157</v>
      </c>
      <c r="L28" s="18">
        <f t="shared" si="0"/>
        <v>0.024140910999999998</v>
      </c>
      <c r="M28" s="18">
        <f t="shared" si="0"/>
        <v>0.11097368249999999</v>
      </c>
      <c r="N28" s="18">
        <f t="shared" si="0"/>
        <v>0.044081099</v>
      </c>
      <c r="O28" s="18">
        <f t="shared" si="0"/>
        <v>0.07863713</v>
      </c>
      <c r="P28" s="18">
        <f t="shared" si="0"/>
        <v>0.18658851421052633</v>
      </c>
      <c r="Q28" s="18">
        <f t="shared" si="0"/>
        <v>0.156776706</v>
      </c>
    </row>
    <row r="29" spans="2:17" ht="13.5" thickBot="1">
      <c r="B29" s="25" t="s">
        <v>2</v>
      </c>
      <c r="C29" s="20">
        <f>STDEV(C8:C27)</f>
        <v>0.04504686964218724</v>
      </c>
      <c r="D29" s="21">
        <f aca="true" t="shared" si="1" ref="D29:Q29">STDEV(D8:D27)</f>
        <v>0.026005360854125584</v>
      </c>
      <c r="E29" s="21">
        <f t="shared" si="1"/>
        <v>0.023281969279618845</v>
      </c>
      <c r="F29" s="21">
        <f t="shared" si="1"/>
        <v>0.03933379919358912</v>
      </c>
      <c r="G29" s="21">
        <f t="shared" si="1"/>
        <v>0.04015302913269252</v>
      </c>
      <c r="H29" s="21">
        <f t="shared" si="1"/>
        <v>0.015863964906451707</v>
      </c>
      <c r="I29" s="21">
        <f t="shared" si="1"/>
        <v>0.007311474723324398</v>
      </c>
      <c r="J29" s="21">
        <f t="shared" si="1"/>
        <v>0.018856094992681666</v>
      </c>
      <c r="K29" s="21">
        <f t="shared" si="1"/>
        <v>0.011532040016233315</v>
      </c>
      <c r="L29" s="21">
        <f t="shared" si="1"/>
        <v>0.011522552279689064</v>
      </c>
      <c r="M29" s="21">
        <f t="shared" si="1"/>
        <v>0.04331497565761683</v>
      </c>
      <c r="N29" s="21">
        <f t="shared" si="1"/>
        <v>0.026122959535812233</v>
      </c>
      <c r="O29" s="21">
        <f t="shared" si="1"/>
        <v>0.0428278368408293</v>
      </c>
      <c r="P29" s="21">
        <f t="shared" si="1"/>
        <v>0.0473893430957519</v>
      </c>
      <c r="Q29" s="21">
        <f t="shared" si="1"/>
        <v>0.047168879179387</v>
      </c>
    </row>
    <row r="30" spans="4:26" ht="12.75">
      <c r="D30" s="1"/>
      <c r="F30" s="1"/>
      <c r="H30" s="1"/>
      <c r="L30" s="1"/>
      <c r="P30" s="1"/>
      <c r="T30" s="1"/>
      <c r="V30" s="1"/>
      <c r="X30" s="1"/>
      <c r="Z30" s="1"/>
    </row>
    <row r="31" spans="4:30" ht="12.75">
      <c r="D31" s="1"/>
      <c r="F31" s="1"/>
      <c r="H31" s="1"/>
      <c r="L31" s="1"/>
      <c r="P31" s="1"/>
      <c r="R31" s="1"/>
      <c r="T31" s="1"/>
      <c r="X31" s="1"/>
      <c r="Z31" s="1"/>
      <c r="AB31" s="1"/>
      <c r="AD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G19">
      <selection activeCell="R34" sqref="R34"/>
    </sheetView>
  </sheetViews>
  <sheetFormatPr defaultColWidth="9.140625" defaultRowHeight="12.75"/>
  <cols>
    <col min="1" max="1" width="20.57421875" style="28" bestFit="1" customWidth="1"/>
    <col min="2" max="2" width="18.7109375" style="0" bestFit="1" customWidth="1"/>
    <col min="3" max="25" width="13.57421875" style="0" bestFit="1" customWidth="1"/>
    <col min="26" max="26" width="13.7109375" style="0" customWidth="1"/>
    <col min="27" max="27" width="14.00390625" style="0" customWidth="1"/>
    <col min="28" max="28" width="11.7109375" style="0" customWidth="1"/>
    <col min="29" max="29" width="11.8515625" style="0" customWidth="1"/>
    <col min="30" max="30" width="12.57421875" style="0" customWidth="1"/>
    <col min="31" max="31" width="13.7109375" style="0" customWidth="1"/>
  </cols>
  <sheetData>
    <row r="1" spans="1:4" ht="12.75">
      <c r="A1" s="24" t="s">
        <v>3</v>
      </c>
      <c r="B1" s="35">
        <v>40390</v>
      </c>
      <c r="C1" s="27"/>
      <c r="D1" s="27"/>
    </row>
    <row r="2" spans="1:2" ht="12.75">
      <c r="A2" s="34" t="s">
        <v>6</v>
      </c>
      <c r="B2" s="36" t="s">
        <v>7</v>
      </c>
    </row>
    <row r="3" spans="1:2" ht="13.5" thickBot="1">
      <c r="A3" s="34" t="s">
        <v>4</v>
      </c>
      <c r="B3" s="37">
        <v>150</v>
      </c>
    </row>
    <row r="4" spans="1:2" ht="13.5" thickBot="1">
      <c r="A4" s="25" t="s">
        <v>5</v>
      </c>
      <c r="B4" s="23" t="str">
        <f>IF(LEN($B$3)=1,$B$2&amp;"00"&amp;$B$3,IF(LEN($B$3)=2,$B$2&amp;"0"&amp;$B$3,$B$2&amp;$B$3))</f>
        <v>BM150</v>
      </c>
    </row>
    <row r="5" spans="1:2" ht="13.5" thickBot="1">
      <c r="A5" s="29"/>
      <c r="B5" s="30"/>
    </row>
    <row r="6" spans="1:2" s="33" customFormat="1" ht="14.25" thickBot="1" thickTop="1">
      <c r="A6" s="31"/>
      <c r="B6" s="32"/>
    </row>
    <row r="7" spans="1:19" s="3" customFormat="1" ht="13.5" thickBot="1">
      <c r="A7" s="26"/>
      <c r="B7" s="23" t="s">
        <v>0</v>
      </c>
      <c r="C7" s="13" t="str">
        <f>$B$4&amp;"99-1"</f>
        <v>BM15099-1</v>
      </c>
      <c r="D7" s="13" t="str">
        <f>$B$4&amp;"10-1"</f>
        <v>BM15010-1</v>
      </c>
      <c r="E7" s="13" t="str">
        <f>$B$4&amp;"10-2"</f>
        <v>BM15010-2</v>
      </c>
      <c r="F7" s="13" t="str">
        <f>$B$4&amp;"09-1"</f>
        <v>BM15009-1</v>
      </c>
      <c r="G7" s="13" t="str">
        <f>$B$4&amp;"09-2"</f>
        <v>BM15009-2</v>
      </c>
      <c r="H7" s="13" t="str">
        <f>$B$4&amp;"08-1"</f>
        <v>BM15008-1</v>
      </c>
      <c r="I7" s="13" t="str">
        <f>$B$4&amp;"08-2"</f>
        <v>BM15008-2</v>
      </c>
      <c r="J7" s="13" t="str">
        <f>$B$4&amp;"07-1"</f>
        <v>BM15007-1</v>
      </c>
      <c r="K7" s="13" t="str">
        <f>$B$4&amp;"07-2"</f>
        <v>BM15007-2</v>
      </c>
      <c r="L7" s="13" t="str">
        <f>$B$4&amp;"06-1"</f>
        <v>BM15006-1</v>
      </c>
      <c r="M7" s="13" t="str">
        <f>$B$4&amp;"06-2"</f>
        <v>BM15006-2</v>
      </c>
      <c r="N7" s="13" t="str">
        <f>$B$4&amp;"04-1"</f>
        <v>BM15004-1</v>
      </c>
      <c r="O7" s="13" t="str">
        <f>$B$4&amp;"04-2"</f>
        <v>BM15004-2</v>
      </c>
      <c r="P7" s="13" t="str">
        <f>$B$4&amp;"02-1"</f>
        <v>BM15002-1</v>
      </c>
      <c r="Q7" s="13" t="str">
        <f>$B$4&amp;"02-2"</f>
        <v>BM15002-2</v>
      </c>
      <c r="R7" s="13" t="str">
        <f>$B$4&amp;"01-1"</f>
        <v>BM15001-1</v>
      </c>
      <c r="S7" s="48" t="str">
        <f>$B$4&amp;"01-2"</f>
        <v>BM15001-2</v>
      </c>
    </row>
    <row r="8" spans="2:19" ht="12.75">
      <c r="B8" s="14">
        <v>0</v>
      </c>
      <c r="C8" s="40">
        <v>0.17463682</v>
      </c>
      <c r="D8" s="40">
        <v>0.12106738</v>
      </c>
      <c r="E8" s="40">
        <v>0.05253928999999999</v>
      </c>
      <c r="F8" s="40">
        <v>0.04290937</v>
      </c>
      <c r="G8" s="40">
        <v>0.01605575</v>
      </c>
      <c r="H8" s="40">
        <v>0.049285470000000005</v>
      </c>
      <c r="I8" s="40">
        <v>0.01149667</v>
      </c>
      <c r="J8" s="40">
        <v>0.08601289000000001</v>
      </c>
      <c r="K8" s="40">
        <v>0.55074952</v>
      </c>
      <c r="L8" s="40">
        <v>0</v>
      </c>
      <c r="M8" s="40">
        <v>0.04573655</v>
      </c>
      <c r="N8" s="40">
        <v>0</v>
      </c>
      <c r="O8" s="40">
        <v>0.00888977</v>
      </c>
      <c r="P8" s="40">
        <v>0.07165761999999999</v>
      </c>
      <c r="Q8" s="40">
        <v>0.04748903</v>
      </c>
      <c r="R8" s="40">
        <v>0</v>
      </c>
      <c r="S8" s="41">
        <v>0.028958869999999998</v>
      </c>
    </row>
    <row r="9" spans="2:21" ht="12.75">
      <c r="B9" s="15">
        <v>2</v>
      </c>
      <c r="C9" s="43">
        <v>0.20784963</v>
      </c>
      <c r="D9" s="43">
        <v>0.050720850000000005</v>
      </c>
      <c r="E9" s="43">
        <v>0.09176717</v>
      </c>
      <c r="F9" s="43">
        <v>0</v>
      </c>
      <c r="G9" s="43">
        <v>0.041767399999999996</v>
      </c>
      <c r="H9" s="43">
        <v>0</v>
      </c>
      <c r="I9" s="43">
        <v>0</v>
      </c>
      <c r="J9" s="43">
        <v>0.00352055</v>
      </c>
      <c r="K9" s="43">
        <v>0.44463640000000004</v>
      </c>
      <c r="L9" s="43">
        <v>0.00135954</v>
      </c>
      <c r="M9" s="43">
        <v>0.1811877</v>
      </c>
      <c r="N9" s="43">
        <v>0</v>
      </c>
      <c r="O9" s="43">
        <v>0.023204409999999998</v>
      </c>
      <c r="P9" s="43">
        <v>0</v>
      </c>
      <c r="Q9" s="43">
        <v>0.051001019999999994</v>
      </c>
      <c r="R9" s="43">
        <v>0.03746538</v>
      </c>
      <c r="S9" s="44">
        <v>0.02268672</v>
      </c>
      <c r="U9" s="2"/>
    </row>
    <row r="10" spans="2:19" ht="12.75">
      <c r="B10" s="15">
        <v>4</v>
      </c>
      <c r="C10" s="43">
        <v>0.18810556</v>
      </c>
      <c r="D10" s="43">
        <v>0.09591593</v>
      </c>
      <c r="E10" s="43">
        <v>0.06723694</v>
      </c>
      <c r="F10" s="43">
        <v>0.07496763</v>
      </c>
      <c r="G10" s="43">
        <v>0.0194248</v>
      </c>
      <c r="H10" s="43">
        <v>0.07910451</v>
      </c>
      <c r="I10" s="43">
        <v>0.09203592000000001</v>
      </c>
      <c r="J10" s="43">
        <v>0.032214719999999995</v>
      </c>
      <c r="K10" s="43">
        <v>0.18481898</v>
      </c>
      <c r="L10" s="43">
        <v>0.22453755</v>
      </c>
      <c r="M10" s="43">
        <v>0.07812749</v>
      </c>
      <c r="N10" s="43">
        <v>0</v>
      </c>
      <c r="O10" s="43">
        <v>0.00266554</v>
      </c>
      <c r="P10" s="43">
        <v>0.11013239999999999</v>
      </c>
      <c r="Q10" s="43">
        <v>0.06595307</v>
      </c>
      <c r="R10" s="43">
        <v>0.02618947</v>
      </c>
      <c r="S10" s="44">
        <v>0.03407983</v>
      </c>
    </row>
    <row r="11" spans="2:19" ht="12.75">
      <c r="B11" s="15">
        <v>6</v>
      </c>
      <c r="C11" s="43">
        <v>0.22869501999999994</v>
      </c>
      <c r="D11" s="43">
        <v>0.0564798</v>
      </c>
      <c r="E11" s="43">
        <v>0.04668533</v>
      </c>
      <c r="F11" s="43">
        <v>0.03004317</v>
      </c>
      <c r="G11" s="43">
        <v>0.02706516</v>
      </c>
      <c r="H11" s="43">
        <v>0</v>
      </c>
      <c r="I11" s="43">
        <v>0.08289658000000001</v>
      </c>
      <c r="J11" s="43">
        <v>0.07695475</v>
      </c>
      <c r="K11" s="43">
        <v>0.45721762</v>
      </c>
      <c r="L11" s="43">
        <v>0.07969923000000001</v>
      </c>
      <c r="M11" s="43">
        <v>0.08042343</v>
      </c>
      <c r="N11" s="43">
        <v>0</v>
      </c>
      <c r="O11" s="43">
        <v>0.013720190000000002</v>
      </c>
      <c r="P11" s="43">
        <v>0.15469520999999997</v>
      </c>
      <c r="Q11" s="43">
        <v>0.08019025</v>
      </c>
      <c r="R11" s="43">
        <v>0.02472186</v>
      </c>
      <c r="S11" s="44">
        <v>0.03568509</v>
      </c>
    </row>
    <row r="12" spans="2:19" ht="12.75">
      <c r="B12" s="15">
        <v>8</v>
      </c>
      <c r="C12" s="43">
        <v>0.22144028999999998</v>
      </c>
      <c r="D12" s="43">
        <v>0.09883425000000003</v>
      </c>
      <c r="E12" s="43">
        <v>0.05738518</v>
      </c>
      <c r="F12" s="43">
        <v>0.0812693</v>
      </c>
      <c r="G12" s="43">
        <v>0.00589544</v>
      </c>
      <c r="H12" s="43">
        <v>0.01929664</v>
      </c>
      <c r="I12" s="43">
        <v>0.027600149999999997</v>
      </c>
      <c r="J12" s="43">
        <v>0.17073004</v>
      </c>
      <c r="K12" s="43">
        <v>0.34750681000000005</v>
      </c>
      <c r="L12" s="43">
        <v>0.09846598</v>
      </c>
      <c r="M12" s="43">
        <v>0.02171417</v>
      </c>
      <c r="N12" s="43">
        <v>0.00527684</v>
      </c>
      <c r="O12" s="43">
        <v>0.017173129999999998</v>
      </c>
      <c r="P12" s="43">
        <v>0.07923099000000002</v>
      </c>
      <c r="Q12" s="43">
        <v>0.11071463999999999</v>
      </c>
      <c r="R12" s="43">
        <v>0.038692939999999995</v>
      </c>
      <c r="S12" s="44">
        <v>0.0672827</v>
      </c>
    </row>
    <row r="13" spans="2:19" ht="12.75">
      <c r="B13" s="15">
        <v>10</v>
      </c>
      <c r="C13" s="43">
        <v>0.27126167999999995</v>
      </c>
      <c r="D13" s="43">
        <v>0.05210109999999999</v>
      </c>
      <c r="E13" s="43">
        <v>0.06251451999999999</v>
      </c>
      <c r="F13" s="43">
        <v>0.05216805</v>
      </c>
      <c r="G13" s="43">
        <v>0.02768589</v>
      </c>
      <c r="H13" s="43">
        <v>0.02143004</v>
      </c>
      <c r="I13" s="43">
        <v>0.01460515</v>
      </c>
      <c r="J13" s="43">
        <v>0.10157687000000001</v>
      </c>
      <c r="K13" s="43">
        <v>0.33618035</v>
      </c>
      <c r="L13" s="43">
        <v>0.06971509000000001</v>
      </c>
      <c r="M13" s="43">
        <v>0.11084121000000001</v>
      </c>
      <c r="N13" s="43">
        <v>0</v>
      </c>
      <c r="O13" s="43">
        <v>0</v>
      </c>
      <c r="P13" s="43">
        <v>0.13794463</v>
      </c>
      <c r="Q13" s="43">
        <v>0.05553361999999999</v>
      </c>
      <c r="R13" s="43">
        <v>0.03386597</v>
      </c>
      <c r="S13" s="44">
        <v>0.049414719999999995</v>
      </c>
    </row>
    <row r="14" spans="2:19" ht="12.75">
      <c r="B14" s="15">
        <v>12</v>
      </c>
      <c r="C14" s="43">
        <v>0.25590308</v>
      </c>
      <c r="D14" s="43">
        <v>0.10408302</v>
      </c>
      <c r="E14" s="43">
        <v>0.06724851000000001</v>
      </c>
      <c r="F14" s="43">
        <v>0.08756613</v>
      </c>
      <c r="G14" s="43">
        <v>0.03587506000000001</v>
      </c>
      <c r="H14" s="43">
        <v>0.029734180000000002</v>
      </c>
      <c r="I14" s="43">
        <v>0.07066748</v>
      </c>
      <c r="J14" s="43">
        <v>0.05242633</v>
      </c>
      <c r="K14" s="43">
        <v>0.4136545900000001</v>
      </c>
      <c r="L14" s="43">
        <v>0.11623517999999998</v>
      </c>
      <c r="M14" s="43">
        <v>0.05638189</v>
      </c>
      <c r="N14" s="43">
        <v>0.0043885899999999995</v>
      </c>
      <c r="O14" s="43">
        <v>0.01721381</v>
      </c>
      <c r="P14" s="43">
        <v>0.08604779</v>
      </c>
      <c r="Q14" s="43">
        <v>0.06556422</v>
      </c>
      <c r="R14" s="43">
        <v>0.04282145</v>
      </c>
      <c r="S14" s="44" t="s">
        <v>9</v>
      </c>
    </row>
    <row r="15" spans="2:19" ht="12.75">
      <c r="B15" s="15">
        <v>14</v>
      </c>
      <c r="C15" s="43">
        <v>0.28877075</v>
      </c>
      <c r="D15" s="43">
        <v>0.08703704999999999</v>
      </c>
      <c r="E15" s="43">
        <v>0.04714057</v>
      </c>
      <c r="F15" s="43">
        <v>0.09567955000000002</v>
      </c>
      <c r="G15" s="43">
        <v>0.014093580000000001</v>
      </c>
      <c r="H15" s="43">
        <v>0.08717749999999999</v>
      </c>
      <c r="I15" s="43">
        <v>0.08769297000000001</v>
      </c>
      <c r="J15" s="43">
        <v>0.07688171999999999</v>
      </c>
      <c r="K15" s="43">
        <v>0.47750257</v>
      </c>
      <c r="L15" s="43">
        <v>0.06176141000000001</v>
      </c>
      <c r="M15" s="43">
        <v>0</v>
      </c>
      <c r="N15" s="43">
        <v>0.017295460000000002</v>
      </c>
      <c r="O15" s="43">
        <v>0</v>
      </c>
      <c r="P15" s="43">
        <v>0.13504454999999996</v>
      </c>
      <c r="Q15" s="43">
        <v>0.04454782</v>
      </c>
      <c r="R15" s="43">
        <v>0.01499315</v>
      </c>
      <c r="S15" s="44">
        <v>0.032215179999999996</v>
      </c>
    </row>
    <row r="16" spans="2:19" ht="12.75">
      <c r="B16" s="15">
        <v>16</v>
      </c>
      <c r="C16" s="43">
        <v>0.21469192</v>
      </c>
      <c r="D16" s="43">
        <v>0.12366538000000002</v>
      </c>
      <c r="E16" s="43">
        <v>0.07828543999999998</v>
      </c>
      <c r="F16" s="43">
        <v>0.05122463000000001</v>
      </c>
      <c r="G16" s="43">
        <v>0.04917987</v>
      </c>
      <c r="H16" s="43">
        <v>0.034105750000000004</v>
      </c>
      <c r="I16" s="43">
        <v>0.04695593000000001</v>
      </c>
      <c r="J16" s="43">
        <v>0.05709524999999999</v>
      </c>
      <c r="K16" s="43">
        <v>0.34533589000000003</v>
      </c>
      <c r="L16" s="43">
        <v>0.07755973999999997</v>
      </c>
      <c r="M16" s="43">
        <v>0</v>
      </c>
      <c r="N16" s="43">
        <v>0</v>
      </c>
      <c r="O16" s="43">
        <v>0.023198870000000003</v>
      </c>
      <c r="P16" s="43">
        <v>0.01358459</v>
      </c>
      <c r="Q16" s="43">
        <v>0.04404182</v>
      </c>
      <c r="R16" s="43">
        <v>0.02689751</v>
      </c>
      <c r="S16" s="44">
        <v>0.06873194</v>
      </c>
    </row>
    <row r="17" spans="2:19" ht="12.75">
      <c r="B17" s="15">
        <v>18</v>
      </c>
      <c r="C17" s="43">
        <v>0.22701224000000003</v>
      </c>
      <c r="D17" s="43">
        <v>0.113211</v>
      </c>
      <c r="E17" s="43">
        <v>0.06341675</v>
      </c>
      <c r="F17" s="43">
        <v>0.07151248</v>
      </c>
      <c r="G17" s="43">
        <v>0.049027879999999996</v>
      </c>
      <c r="H17" s="43">
        <v>0.01267969</v>
      </c>
      <c r="I17" s="43">
        <v>0.03928587</v>
      </c>
      <c r="J17" s="43">
        <v>0.013524179999999998</v>
      </c>
      <c r="K17" s="43">
        <v>0.40226623</v>
      </c>
      <c r="L17" s="43">
        <v>0.07571141999999999</v>
      </c>
      <c r="M17" s="43">
        <v>0.051744689999999996</v>
      </c>
      <c r="N17" s="43">
        <v>0.0050739700000000006</v>
      </c>
      <c r="O17" s="43">
        <v>0.0265504</v>
      </c>
      <c r="P17" s="43">
        <v>0.03368268</v>
      </c>
      <c r="Q17" s="43">
        <v>0.04373002</v>
      </c>
      <c r="R17" s="43">
        <v>0.030702029999999995</v>
      </c>
      <c r="S17" s="44">
        <v>0.0319297</v>
      </c>
    </row>
    <row r="18" spans="2:19" ht="12.75">
      <c r="B18" s="15">
        <v>20</v>
      </c>
      <c r="C18" s="43">
        <v>0.24056980999999997</v>
      </c>
      <c r="D18" s="43">
        <v>0.07450017</v>
      </c>
      <c r="E18" s="43">
        <v>0.09520445000000001</v>
      </c>
      <c r="F18" s="43">
        <v>0.01506918</v>
      </c>
      <c r="G18" s="43">
        <v>0.016249750000000004</v>
      </c>
      <c r="H18" s="43">
        <v>0.02546005</v>
      </c>
      <c r="I18" s="43">
        <v>0.08238990000000002</v>
      </c>
      <c r="J18" s="43">
        <v>0.0953362</v>
      </c>
      <c r="K18" s="43">
        <v>0.3971285</v>
      </c>
      <c r="L18" s="43">
        <v>0.054739270000000013</v>
      </c>
      <c r="M18" s="43">
        <v>0.06071203</v>
      </c>
      <c r="N18" s="43">
        <v>0</v>
      </c>
      <c r="O18" s="43">
        <v>0</v>
      </c>
      <c r="P18" s="43">
        <v>0.12647162</v>
      </c>
      <c r="Q18" s="43">
        <v>0.06516452</v>
      </c>
      <c r="R18" s="43">
        <v>0.01379158</v>
      </c>
      <c r="S18" s="44">
        <v>0.029824869999999996</v>
      </c>
    </row>
    <row r="19" spans="2:19" ht="12.75">
      <c r="B19" s="15">
        <v>22</v>
      </c>
      <c r="C19" s="43">
        <v>0.21814366000000002</v>
      </c>
      <c r="D19" s="43">
        <v>0.10414629999999998</v>
      </c>
      <c r="E19" s="43" t="s">
        <v>9</v>
      </c>
      <c r="F19" s="43">
        <v>0.08346562000000002</v>
      </c>
      <c r="G19" s="43">
        <v>0.08382888</v>
      </c>
      <c r="H19" s="43">
        <v>0</v>
      </c>
      <c r="I19" s="43">
        <v>0.09227086000000002</v>
      </c>
      <c r="J19" s="43">
        <v>0.07258558999999999</v>
      </c>
      <c r="K19" s="43">
        <v>0.39162864999999997</v>
      </c>
      <c r="L19" s="43">
        <v>0.06515457</v>
      </c>
      <c r="M19" s="43">
        <v>0.06508393</v>
      </c>
      <c r="N19" s="43">
        <v>0.012126159999999999</v>
      </c>
      <c r="O19" s="43" t="s">
        <v>9</v>
      </c>
      <c r="P19" s="43">
        <v>0.07287242</v>
      </c>
      <c r="Q19" s="43">
        <v>0.03900077</v>
      </c>
      <c r="R19" s="43">
        <v>0.018202829999999996</v>
      </c>
      <c r="S19" s="44">
        <v>0.02363908</v>
      </c>
    </row>
    <row r="20" spans="2:19" ht="12.75">
      <c r="B20" s="15">
        <v>24</v>
      </c>
      <c r="C20" s="43">
        <v>0.21226946</v>
      </c>
      <c r="D20" s="43">
        <v>0.16416624999999999</v>
      </c>
      <c r="E20" s="43">
        <v>0.04269287</v>
      </c>
      <c r="F20" s="43">
        <v>0.05017552</v>
      </c>
      <c r="G20" s="43">
        <v>0.030488720000000004</v>
      </c>
      <c r="H20" s="43">
        <v>0.01723976</v>
      </c>
      <c r="I20" s="43">
        <v>0.07889165999999999</v>
      </c>
      <c r="J20" s="43">
        <v>0.08996616000000002</v>
      </c>
      <c r="K20" s="43">
        <v>0.3686374799999999</v>
      </c>
      <c r="L20" s="43">
        <v>0.16969658999999998</v>
      </c>
      <c r="M20" s="43">
        <v>0.0699395</v>
      </c>
      <c r="N20" s="43">
        <v>0.00784706</v>
      </c>
      <c r="O20" s="43">
        <v>0.03070258</v>
      </c>
      <c r="P20" s="43">
        <v>0.07199544000000001</v>
      </c>
      <c r="Q20" s="43">
        <v>0.06211107999999999</v>
      </c>
      <c r="R20" s="43">
        <v>0.01990475</v>
      </c>
      <c r="S20" s="44">
        <v>0.01594418</v>
      </c>
    </row>
    <row r="21" spans="2:19" ht="12.75">
      <c r="B21" s="15">
        <v>26</v>
      </c>
      <c r="C21" s="43">
        <v>0.33000873000000003</v>
      </c>
      <c r="D21" s="43">
        <v>0.11864266000000001</v>
      </c>
      <c r="E21" s="43">
        <v>0.043487380000000006</v>
      </c>
      <c r="F21" s="43">
        <v>0.07596866</v>
      </c>
      <c r="G21" s="43">
        <v>0.01252521</v>
      </c>
      <c r="H21" s="43">
        <v>0.04756793</v>
      </c>
      <c r="I21" s="43">
        <v>0.11155322999999999</v>
      </c>
      <c r="J21" s="43">
        <v>0.00717428</v>
      </c>
      <c r="K21" s="43">
        <v>0.36092430000000003</v>
      </c>
      <c r="L21" s="43">
        <v>0.09985569</v>
      </c>
      <c r="M21" s="43">
        <v>0.07183402</v>
      </c>
      <c r="N21" s="43">
        <v>0</v>
      </c>
      <c r="O21" s="43">
        <v>0.006985240000000001</v>
      </c>
      <c r="P21" s="43">
        <v>0.08634527000000002</v>
      </c>
      <c r="Q21" s="43">
        <v>0.07711878999999999</v>
      </c>
      <c r="R21" s="43">
        <v>0.004733070000000001</v>
      </c>
      <c r="S21" s="44">
        <v>0.031062509999999998</v>
      </c>
    </row>
    <row r="22" spans="2:19" ht="12.75">
      <c r="B22" s="15">
        <v>28</v>
      </c>
      <c r="C22" s="43">
        <v>0.21365894</v>
      </c>
      <c r="D22" s="43">
        <v>0.13345527999999998</v>
      </c>
      <c r="E22" s="43">
        <v>0.07741940999999998</v>
      </c>
      <c r="F22" s="43">
        <v>0.07754512000000001</v>
      </c>
      <c r="G22" s="43">
        <v>0.03419146</v>
      </c>
      <c r="H22" s="43">
        <v>0.03150782</v>
      </c>
      <c r="I22" s="43">
        <v>0.04709855</v>
      </c>
      <c r="J22" s="43">
        <v>0.06952944000000001</v>
      </c>
      <c r="K22" s="43">
        <v>0.40515318</v>
      </c>
      <c r="L22" s="43">
        <v>0.05440229</v>
      </c>
      <c r="M22" s="43">
        <v>0.06411320000000002</v>
      </c>
      <c r="N22" s="43">
        <v>0</v>
      </c>
      <c r="O22" s="43">
        <v>0</v>
      </c>
      <c r="P22" s="43">
        <v>0.17309934999999999</v>
      </c>
      <c r="Q22" s="43">
        <v>0.06184602</v>
      </c>
      <c r="R22" s="43">
        <v>0.00850504</v>
      </c>
      <c r="S22" s="44">
        <v>0.10282763</v>
      </c>
    </row>
    <row r="23" spans="2:19" ht="12.75">
      <c r="B23" s="15">
        <v>30</v>
      </c>
      <c r="C23" s="43">
        <v>0.20492807</v>
      </c>
      <c r="D23" s="43">
        <v>0.09330294</v>
      </c>
      <c r="E23" s="43">
        <v>0.06057105</v>
      </c>
      <c r="F23" s="43">
        <v>0.07834367999999998</v>
      </c>
      <c r="G23" s="43">
        <v>0.046431339999999995</v>
      </c>
      <c r="H23" s="43">
        <v>0</v>
      </c>
      <c r="I23" s="43">
        <v>0.06261649999999999</v>
      </c>
      <c r="J23" s="43">
        <v>0.008984450000000001</v>
      </c>
      <c r="K23" s="43">
        <v>0.41081917</v>
      </c>
      <c r="L23" s="43">
        <v>0.09307304000000001</v>
      </c>
      <c r="M23" s="43">
        <v>0.03440336</v>
      </c>
      <c r="N23" s="43">
        <v>0.013343269999999999</v>
      </c>
      <c r="O23" s="43">
        <v>0.011076019999999999</v>
      </c>
      <c r="P23" s="43">
        <v>0.07643474000000001</v>
      </c>
      <c r="Q23" s="43">
        <v>0.05755868000000001</v>
      </c>
      <c r="R23" s="43">
        <v>0.04167548000000001</v>
      </c>
      <c r="S23" s="44">
        <v>0.027241199999999997</v>
      </c>
    </row>
    <row r="24" spans="2:19" ht="12.75">
      <c r="B24" s="15">
        <v>32</v>
      </c>
      <c r="C24" s="43">
        <v>0.2633934</v>
      </c>
      <c r="D24" s="43">
        <v>0.09274815999999998</v>
      </c>
      <c r="E24" s="43">
        <v>0.08152385</v>
      </c>
      <c r="F24" s="43">
        <v>0.05677839</v>
      </c>
      <c r="G24" s="43">
        <v>0.03561513</v>
      </c>
      <c r="H24" s="43">
        <v>0</v>
      </c>
      <c r="I24" s="43">
        <v>0.0335547</v>
      </c>
      <c r="J24" s="43">
        <v>0.08188044000000001</v>
      </c>
      <c r="K24" s="43">
        <v>0.28350547</v>
      </c>
      <c r="L24" s="43">
        <v>0.14568365000000003</v>
      </c>
      <c r="M24" s="43">
        <v>0.07346407</v>
      </c>
      <c r="N24" s="43">
        <v>0.026763739999999998</v>
      </c>
      <c r="O24" s="43">
        <v>0.03540526</v>
      </c>
      <c r="P24" s="43">
        <v>0.12767625999999999</v>
      </c>
      <c r="Q24" s="43">
        <v>0.08065633999999999</v>
      </c>
      <c r="R24" s="43">
        <v>0.010803710000000001</v>
      </c>
      <c r="S24" s="44">
        <v>0.0529228</v>
      </c>
    </row>
    <row r="25" spans="2:19" ht="12.75">
      <c r="B25" s="15">
        <v>34</v>
      </c>
      <c r="C25" s="43">
        <v>0.18742008999999998</v>
      </c>
      <c r="D25" s="43">
        <v>0.13109647</v>
      </c>
      <c r="E25" s="43">
        <v>0.09170678999999998</v>
      </c>
      <c r="F25" s="43">
        <v>0.08263461</v>
      </c>
      <c r="G25" s="43">
        <v>0.003977339999999999</v>
      </c>
      <c r="H25" s="43">
        <v>0.03018999</v>
      </c>
      <c r="I25" s="43">
        <v>0.05272394999999999</v>
      </c>
      <c r="J25" s="43">
        <v>0.14807286</v>
      </c>
      <c r="K25" s="43">
        <v>0.48148919999999995</v>
      </c>
      <c r="L25" s="43">
        <v>0.048741860000000005</v>
      </c>
      <c r="M25" s="43">
        <v>0.08062628</v>
      </c>
      <c r="N25" s="43">
        <v>0.00963956</v>
      </c>
      <c r="O25" s="43">
        <v>0.0118082</v>
      </c>
      <c r="P25" s="43">
        <v>0.08505112000000001</v>
      </c>
      <c r="Q25" s="43">
        <v>0.07865723999999999</v>
      </c>
      <c r="R25" s="43">
        <v>0.061993509999999995</v>
      </c>
      <c r="S25" s="44">
        <v>0.06599779</v>
      </c>
    </row>
    <row r="26" spans="2:19" ht="12.75">
      <c r="B26" s="15">
        <v>36</v>
      </c>
      <c r="C26" s="43">
        <v>0.21124737000000002</v>
      </c>
      <c r="D26" s="43">
        <v>0.15120520999999998</v>
      </c>
      <c r="E26" s="43">
        <v>0.08163716</v>
      </c>
      <c r="F26" s="43">
        <v>0.07405512</v>
      </c>
      <c r="G26" s="43">
        <v>0.03970688</v>
      </c>
      <c r="H26" s="43">
        <v>0.04682725</v>
      </c>
      <c r="I26" s="43">
        <v>0.07842721000000001</v>
      </c>
      <c r="J26" s="43">
        <v>0</v>
      </c>
      <c r="K26" s="43">
        <v>0.43194523000000007</v>
      </c>
      <c r="L26" s="43">
        <v>0.07969390999999998</v>
      </c>
      <c r="M26" s="43">
        <v>0.07526594</v>
      </c>
      <c r="N26" s="43">
        <v>0.01191986</v>
      </c>
      <c r="O26" s="43">
        <v>0.005744910000000001</v>
      </c>
      <c r="P26" s="43">
        <v>0.15184878</v>
      </c>
      <c r="Q26" s="43">
        <v>0.06026182</v>
      </c>
      <c r="R26" s="43">
        <v>0.02346931</v>
      </c>
      <c r="S26" s="44">
        <v>0.00424502</v>
      </c>
    </row>
    <row r="27" spans="2:19" ht="13.5" thickBot="1">
      <c r="B27" s="16">
        <v>38</v>
      </c>
      <c r="C27" s="46">
        <v>0.29783592999999997</v>
      </c>
      <c r="D27" s="46">
        <v>0.13022667000000002</v>
      </c>
      <c r="E27" s="46">
        <v>0.06958091</v>
      </c>
      <c r="F27" s="46">
        <v>0.09045065000000001</v>
      </c>
      <c r="G27" s="46">
        <v>0.03207559</v>
      </c>
      <c r="H27" s="46">
        <v>0.04714544</v>
      </c>
      <c r="I27" s="46">
        <v>0.04695903</v>
      </c>
      <c r="J27" s="46">
        <v>0.05718036</v>
      </c>
      <c r="K27" s="46">
        <v>0.50174551</v>
      </c>
      <c r="L27" s="46">
        <v>0.07843398999999998</v>
      </c>
      <c r="M27" s="46">
        <v>0.10722628999999999</v>
      </c>
      <c r="N27" s="46">
        <v>0</v>
      </c>
      <c r="O27" s="46">
        <v>0.01099105</v>
      </c>
      <c r="P27" s="46">
        <v>0.05619380000000001</v>
      </c>
      <c r="Q27" s="46">
        <v>0.06721357</v>
      </c>
      <c r="R27" s="46">
        <v>0.039162800000000005</v>
      </c>
      <c r="S27" s="47">
        <v>0.05806130999999999</v>
      </c>
    </row>
    <row r="28" spans="2:19" ht="12.75">
      <c r="B28" s="24" t="s">
        <v>1</v>
      </c>
      <c r="C28" s="38">
        <f aca="true" t="shared" si="0" ref="C28:S28">AVERAGE(C8:C27)</f>
        <v>0.23289212249999997</v>
      </c>
      <c r="D28" s="18">
        <f t="shared" si="0"/>
        <v>0.10483029349999999</v>
      </c>
      <c r="E28" s="18">
        <f t="shared" si="0"/>
        <v>0.06726545105263157</v>
      </c>
      <c r="F28" s="18">
        <f t="shared" si="0"/>
        <v>0.063591343</v>
      </c>
      <c r="G28" s="18">
        <f t="shared" si="0"/>
        <v>0.031058056500000007</v>
      </c>
      <c r="H28" s="18">
        <f t="shared" si="0"/>
        <v>0.028937601</v>
      </c>
      <c r="I28" s="18">
        <f t="shared" si="0"/>
        <v>0.057986115500000004</v>
      </c>
      <c r="J28" s="18">
        <f t="shared" si="0"/>
        <v>0.06508235400000001</v>
      </c>
      <c r="K28" s="18">
        <f t="shared" si="0"/>
        <v>0.3996422825</v>
      </c>
      <c r="L28" s="18">
        <f t="shared" si="0"/>
        <v>0.08472600000000001</v>
      </c>
      <c r="M28" s="18">
        <f t="shared" si="0"/>
        <v>0.0664412875</v>
      </c>
      <c r="N28" s="18">
        <f t="shared" si="0"/>
        <v>0.0056837255</v>
      </c>
      <c r="O28" s="18">
        <f t="shared" si="0"/>
        <v>0.012912072631578947</v>
      </c>
      <c r="P28" s="18">
        <f t="shared" si="0"/>
        <v>0.09250046299999998</v>
      </c>
      <c r="Q28" s="18">
        <f t="shared" si="0"/>
        <v>0.06291771700000001</v>
      </c>
      <c r="R28" s="18">
        <f t="shared" si="0"/>
        <v>0.025929592000000008</v>
      </c>
      <c r="S28" s="19">
        <f t="shared" si="0"/>
        <v>0.04119742842105264</v>
      </c>
    </row>
    <row r="29" spans="2:19" ht="13.5" thickBot="1">
      <c r="B29" s="25" t="s">
        <v>2</v>
      </c>
      <c r="C29" s="20">
        <f aca="true" t="shared" si="1" ref="C29:S29">STDEV(C8:C27)</f>
        <v>0.040154239385384996</v>
      </c>
      <c r="D29" s="21">
        <f t="shared" si="1"/>
        <v>0.031104980108088726</v>
      </c>
      <c r="E29" s="21">
        <f t="shared" si="1"/>
        <v>0.016687476074820237</v>
      </c>
      <c r="F29" s="21">
        <f t="shared" si="1"/>
        <v>0.025878778256578052</v>
      </c>
      <c r="G29" s="21">
        <f t="shared" si="1"/>
        <v>0.018527131696035815</v>
      </c>
      <c r="H29" s="21">
        <f t="shared" si="1"/>
        <v>0.025242300700654283</v>
      </c>
      <c r="I29" s="21">
        <f t="shared" si="1"/>
        <v>0.030783571245484954</v>
      </c>
      <c r="J29" s="21">
        <f t="shared" si="1"/>
        <v>0.04619327169923118</v>
      </c>
      <c r="K29" s="21">
        <f t="shared" si="1"/>
        <v>0.08098844565178909</v>
      </c>
      <c r="L29" s="21">
        <f t="shared" si="1"/>
        <v>0.05158737688512872</v>
      </c>
      <c r="M29" s="21">
        <f t="shared" si="1"/>
        <v>0.0398319436870528</v>
      </c>
      <c r="N29" s="21">
        <f t="shared" si="1"/>
        <v>0.007482798094162704</v>
      </c>
      <c r="O29" s="21">
        <f t="shared" si="1"/>
        <v>0.010904502040775452</v>
      </c>
      <c r="P29" s="21">
        <f t="shared" si="1"/>
        <v>0.04692385858468967</v>
      </c>
      <c r="Q29" s="21">
        <f t="shared" si="1"/>
        <v>0.017002720753860792</v>
      </c>
      <c r="R29" s="21">
        <f t="shared" si="1"/>
        <v>0.015245758392196055</v>
      </c>
      <c r="S29" s="22">
        <f t="shared" si="1"/>
        <v>0.023356781114572185</v>
      </c>
    </row>
    <row r="30" spans="4:30" ht="12.75">
      <c r="D30" s="1"/>
      <c r="F30" s="1"/>
      <c r="H30" s="1"/>
      <c r="L30" s="1"/>
      <c r="P30" s="1"/>
      <c r="R30" s="1"/>
      <c r="T30" s="1"/>
      <c r="X30" s="1"/>
      <c r="Z30" s="1"/>
      <c r="AB30" s="1"/>
      <c r="AD30" s="1"/>
    </row>
    <row r="31" spans="4:30" ht="12.75">
      <c r="D31" s="1"/>
      <c r="F31" s="1"/>
      <c r="H31" s="1"/>
      <c r="L31" s="1"/>
      <c r="P31" s="1"/>
      <c r="R31" s="1"/>
      <c r="T31" s="1"/>
      <c r="X31" s="1"/>
      <c r="Z31" s="1"/>
      <c r="AB31" s="1"/>
      <c r="AD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A16">
      <selection activeCell="N41" sqref="N41"/>
    </sheetView>
  </sheetViews>
  <sheetFormatPr defaultColWidth="9.140625" defaultRowHeight="12.75"/>
  <cols>
    <col min="1" max="1" width="20.57421875" style="28" bestFit="1" customWidth="1"/>
    <col min="2" max="2" width="18.7109375" style="0" bestFit="1" customWidth="1"/>
    <col min="3" max="25" width="13.57421875" style="0" bestFit="1" customWidth="1"/>
    <col min="26" max="26" width="13.7109375" style="0" customWidth="1"/>
    <col min="27" max="27" width="14.00390625" style="0" customWidth="1"/>
    <col min="28" max="28" width="11.7109375" style="0" customWidth="1"/>
    <col min="29" max="29" width="11.8515625" style="0" customWidth="1"/>
    <col min="30" max="30" width="12.57421875" style="0" customWidth="1"/>
    <col min="31" max="31" width="13.7109375" style="0" customWidth="1"/>
  </cols>
  <sheetData>
    <row r="1" spans="1:4" ht="12.75">
      <c r="A1" s="24" t="s">
        <v>3</v>
      </c>
      <c r="B1" s="35">
        <v>40390</v>
      </c>
      <c r="C1" s="27"/>
      <c r="D1" s="27"/>
    </row>
    <row r="2" spans="1:2" ht="12.75">
      <c r="A2" s="34" t="s">
        <v>6</v>
      </c>
      <c r="B2" s="36" t="s">
        <v>7</v>
      </c>
    </row>
    <row r="3" spans="1:2" ht="13.5" thickBot="1">
      <c r="A3" s="34" t="s">
        <v>4</v>
      </c>
      <c r="B3" s="37">
        <v>151</v>
      </c>
    </row>
    <row r="4" spans="1:2" ht="13.5" thickBot="1">
      <c r="A4" s="25" t="s">
        <v>5</v>
      </c>
      <c r="B4" s="23" t="str">
        <f>IF(LEN($B$3)=1,$B$2&amp;"00"&amp;$B$3,IF(LEN($B$3)=2,$B$2&amp;"0"&amp;$B$3,$B$2&amp;$B$3))</f>
        <v>BM151</v>
      </c>
    </row>
    <row r="5" spans="1:2" ht="13.5" thickBot="1">
      <c r="A5" s="29"/>
      <c r="B5" s="30"/>
    </row>
    <row r="6" spans="1:2" s="33" customFormat="1" ht="14.25" thickBot="1" thickTop="1">
      <c r="A6" s="31"/>
      <c r="B6" s="32"/>
    </row>
    <row r="7" spans="1:17" s="3" customFormat="1" ht="13.5" thickBot="1">
      <c r="A7" s="26"/>
      <c r="B7" s="23" t="s">
        <v>0</v>
      </c>
      <c r="C7" s="13" t="str">
        <f>$B$4&amp;"99-1"</f>
        <v>BM15199-1</v>
      </c>
      <c r="D7" s="13" t="str">
        <f>$B$4&amp;"11-1"</f>
        <v>BM15111-1</v>
      </c>
      <c r="E7" s="13" t="str">
        <f>$B$4&amp;"11-2"</f>
        <v>BM15111-2</v>
      </c>
      <c r="F7" s="13" t="str">
        <f>$B$4&amp;"10-1"</f>
        <v>BM15110-1</v>
      </c>
      <c r="G7" s="13" t="str">
        <f>$B$4&amp;"10-2"</f>
        <v>BM15110-2</v>
      </c>
      <c r="H7" s="13" t="str">
        <f>$B$4&amp;"08-1"</f>
        <v>BM15108-1</v>
      </c>
      <c r="I7" s="13" t="str">
        <f>$B$4&amp;"08-2"</f>
        <v>BM15108-2</v>
      </c>
      <c r="J7" s="13" t="str">
        <f>$B$4&amp;"07-1"</f>
        <v>BM15107-1</v>
      </c>
      <c r="K7" s="13" t="str">
        <f>$B$4&amp;"07-2"</f>
        <v>BM15107-2</v>
      </c>
      <c r="L7" s="13" t="str">
        <f>$B$4&amp;"06-1"</f>
        <v>BM15106-1</v>
      </c>
      <c r="M7" s="13" t="str">
        <f>$B$4&amp;"06-2"</f>
        <v>BM15106-2</v>
      </c>
      <c r="N7" s="13" t="str">
        <f>$B$4&amp;"04-1"</f>
        <v>BM15104-1</v>
      </c>
      <c r="O7" s="13" t="str">
        <f>$B$4&amp;"04-2"</f>
        <v>BM15104-2</v>
      </c>
      <c r="P7" s="13" t="str">
        <f>$B$4&amp;"02-1"</f>
        <v>BM15102-1</v>
      </c>
      <c r="Q7" s="48" t="str">
        <f>$B$4&amp;"02-2"</f>
        <v>BM15102-2</v>
      </c>
    </row>
    <row r="8" spans="2:17" ht="12.75">
      <c r="B8" s="14">
        <v>0</v>
      </c>
      <c r="C8" s="39">
        <v>0.05370220999999999</v>
      </c>
      <c r="D8" s="40">
        <v>0.13165886999999998</v>
      </c>
      <c r="E8" s="40">
        <v>0</v>
      </c>
      <c r="F8" s="40">
        <v>0.062003380000000004</v>
      </c>
      <c r="G8" s="40">
        <v>0.08801235</v>
      </c>
      <c r="H8" s="40">
        <v>0</v>
      </c>
      <c r="I8" s="40">
        <v>0.035121280000000005</v>
      </c>
      <c r="J8" s="40">
        <v>0</v>
      </c>
      <c r="K8" s="40">
        <v>0.21768024000000005</v>
      </c>
      <c r="L8" s="40">
        <v>0.00315421</v>
      </c>
      <c r="M8" s="40">
        <v>0.02057957</v>
      </c>
      <c r="N8" s="40">
        <v>0</v>
      </c>
      <c r="O8" s="40">
        <v>0.04277134</v>
      </c>
      <c r="P8" s="40">
        <v>0.10282991000000001</v>
      </c>
      <c r="Q8" s="41">
        <v>0.12489616999999999</v>
      </c>
    </row>
    <row r="9" spans="2:19" ht="12.75">
      <c r="B9" s="15">
        <v>2</v>
      </c>
      <c r="C9" s="42">
        <v>0.10872974999999999</v>
      </c>
      <c r="D9" s="43">
        <v>0.08618234999999999</v>
      </c>
      <c r="E9" s="43">
        <v>0.14173439999999995</v>
      </c>
      <c r="F9" s="43">
        <v>0.028565649999999998</v>
      </c>
      <c r="G9" s="43">
        <v>0.04254986</v>
      </c>
      <c r="H9" s="43">
        <v>0.036115690000000006</v>
      </c>
      <c r="I9" s="43">
        <v>0.023318000000000002</v>
      </c>
      <c r="J9" s="43">
        <v>0</v>
      </c>
      <c r="K9" s="43">
        <v>0.2059946</v>
      </c>
      <c r="L9" s="43">
        <v>0</v>
      </c>
      <c r="M9" s="43">
        <v>0</v>
      </c>
      <c r="N9" s="43">
        <v>0.03460521</v>
      </c>
      <c r="O9" s="43">
        <v>0.021800660000000003</v>
      </c>
      <c r="P9" s="43">
        <v>0.10712656000000001</v>
      </c>
      <c r="Q9" s="44">
        <v>0.03920358</v>
      </c>
      <c r="S9" s="2"/>
    </row>
    <row r="10" spans="2:17" ht="12.75">
      <c r="B10" s="15">
        <v>4</v>
      </c>
      <c r="C10" s="42">
        <v>0.1027297</v>
      </c>
      <c r="D10" s="43">
        <v>0.03947528</v>
      </c>
      <c r="E10" s="43">
        <v>0.09566287999999998</v>
      </c>
      <c r="F10" s="43">
        <v>0.024233710000000002</v>
      </c>
      <c r="G10" s="43">
        <v>0.08010244000000001</v>
      </c>
      <c r="H10" s="43">
        <v>0.048508680000000005</v>
      </c>
      <c r="I10" s="43">
        <v>0.05268653</v>
      </c>
      <c r="J10" s="43">
        <v>0</v>
      </c>
      <c r="K10" s="43">
        <v>0.06779977000000001</v>
      </c>
      <c r="L10" s="43">
        <v>0.047563299999999996</v>
      </c>
      <c r="M10" s="43">
        <v>0.018296459999999997</v>
      </c>
      <c r="N10" s="43">
        <v>0.05707720999999999</v>
      </c>
      <c r="O10" s="43">
        <v>0.01774603</v>
      </c>
      <c r="P10" s="43">
        <v>0.10481352000000001</v>
      </c>
      <c r="Q10" s="44">
        <v>0.08448846</v>
      </c>
    </row>
    <row r="11" spans="2:17" ht="12.75">
      <c r="B11" s="15">
        <v>6</v>
      </c>
      <c r="C11" s="42">
        <v>0.11033428999999999</v>
      </c>
      <c r="D11" s="43">
        <v>0.12808852</v>
      </c>
      <c r="E11" s="43">
        <v>0.09459350000000001</v>
      </c>
      <c r="F11" s="43">
        <v>0.02789986</v>
      </c>
      <c r="G11" s="43">
        <v>0.07071678</v>
      </c>
      <c r="H11" s="43">
        <v>0</v>
      </c>
      <c r="I11" s="43">
        <v>0.03150278</v>
      </c>
      <c r="J11" s="43">
        <v>0</v>
      </c>
      <c r="K11" s="43">
        <v>0.25399281</v>
      </c>
      <c r="L11" s="43">
        <v>0</v>
      </c>
      <c r="M11" s="43">
        <v>0.020042080000000004</v>
      </c>
      <c r="N11" s="43">
        <v>0.02520224</v>
      </c>
      <c r="O11" s="43">
        <v>0.032336659999999996</v>
      </c>
      <c r="P11" s="43">
        <v>0.09346999999999998</v>
      </c>
      <c r="Q11" s="44">
        <v>0.08396644999999998</v>
      </c>
    </row>
    <row r="12" spans="2:17" ht="12.75">
      <c r="B12" s="15">
        <v>8</v>
      </c>
      <c r="C12" s="42">
        <v>0.23716365999999997</v>
      </c>
      <c r="D12" s="43">
        <v>0.05380716</v>
      </c>
      <c r="E12" s="43">
        <v>0.12075291</v>
      </c>
      <c r="F12" s="43">
        <v>0.03214616</v>
      </c>
      <c r="G12" s="43">
        <v>0.03277284</v>
      </c>
      <c r="H12" s="43">
        <v>0.06712674999999999</v>
      </c>
      <c r="I12" s="43">
        <v>0</v>
      </c>
      <c r="J12" s="43">
        <v>0</v>
      </c>
      <c r="K12" s="43">
        <v>0.31803974999999995</v>
      </c>
      <c r="L12" s="43">
        <v>0.00181169</v>
      </c>
      <c r="M12" s="43">
        <v>0.01494715</v>
      </c>
      <c r="N12" s="43">
        <v>0.00713056</v>
      </c>
      <c r="O12" s="43">
        <v>0.05466185</v>
      </c>
      <c r="P12" s="43">
        <v>0.11640473</v>
      </c>
      <c r="Q12" s="44">
        <v>0.11562522000000001</v>
      </c>
    </row>
    <row r="13" spans="2:17" ht="12.75">
      <c r="B13" s="15">
        <v>10</v>
      </c>
      <c r="C13" s="42">
        <v>0.14035953</v>
      </c>
      <c r="D13" s="43">
        <v>0.00510849</v>
      </c>
      <c r="E13" s="43">
        <v>0.13105232</v>
      </c>
      <c r="F13" s="43">
        <v>0.041767069999999996</v>
      </c>
      <c r="G13" s="43">
        <v>0.057002729999999995</v>
      </c>
      <c r="H13" s="43">
        <v>0.09106273999999999</v>
      </c>
      <c r="I13" s="43">
        <v>0.04601472</v>
      </c>
      <c r="J13" s="43">
        <v>0.00867658</v>
      </c>
      <c r="K13" s="43">
        <v>0.25177773999999997</v>
      </c>
      <c r="L13" s="43">
        <v>0.05974334</v>
      </c>
      <c r="M13" s="43">
        <v>0</v>
      </c>
      <c r="N13" s="43">
        <v>0.04905932999999999</v>
      </c>
      <c r="O13" s="43">
        <v>0.04643669</v>
      </c>
      <c r="P13" s="43">
        <v>0.05339037</v>
      </c>
      <c r="Q13" s="44">
        <v>0.12049947999999999</v>
      </c>
    </row>
    <row r="14" spans="2:17" ht="12.75">
      <c r="B14" s="15">
        <v>12</v>
      </c>
      <c r="C14" s="42">
        <v>0.15636055999999998</v>
      </c>
      <c r="D14" s="43">
        <v>0.13578134</v>
      </c>
      <c r="E14" s="43">
        <v>0.16844860000000003</v>
      </c>
      <c r="F14" s="43">
        <v>0</v>
      </c>
      <c r="G14" s="43">
        <v>0.03168867</v>
      </c>
      <c r="H14" s="43">
        <v>0.19049431</v>
      </c>
      <c r="I14" s="43">
        <v>0.06088605</v>
      </c>
      <c r="J14" s="43">
        <v>0</v>
      </c>
      <c r="K14" s="43">
        <v>0.33808474000000005</v>
      </c>
      <c r="L14" s="43">
        <v>0.02413652</v>
      </c>
      <c r="M14" s="43">
        <v>0.011656650000000001</v>
      </c>
      <c r="N14" s="43">
        <v>0.15194444</v>
      </c>
      <c r="O14" s="43">
        <v>0.01272169</v>
      </c>
      <c r="P14" s="43">
        <v>0.11627314000000001</v>
      </c>
      <c r="Q14" s="44">
        <v>0.07040798999999999</v>
      </c>
    </row>
    <row r="15" spans="2:17" ht="12.75">
      <c r="B15" s="15">
        <v>14</v>
      </c>
      <c r="C15" s="42">
        <v>0.11924091</v>
      </c>
      <c r="D15" s="43">
        <v>0.11997617000000001</v>
      </c>
      <c r="E15" s="43">
        <v>0.050016769999999995</v>
      </c>
      <c r="F15" s="43">
        <v>0.025756130000000002</v>
      </c>
      <c r="G15" s="43">
        <v>0</v>
      </c>
      <c r="H15" s="43">
        <v>0.10106623000000002</v>
      </c>
      <c r="I15" s="43">
        <v>0.03901376</v>
      </c>
      <c r="J15" s="43">
        <v>0</v>
      </c>
      <c r="K15" s="43">
        <v>0.20722313999999997</v>
      </c>
      <c r="L15" s="43">
        <v>0.03854514999999999</v>
      </c>
      <c r="M15" s="43">
        <v>0.00246052</v>
      </c>
      <c r="N15" s="43" t="s">
        <v>8</v>
      </c>
      <c r="O15" s="43">
        <v>0.04103751</v>
      </c>
      <c r="P15" s="43">
        <v>0.10544106</v>
      </c>
      <c r="Q15" s="44">
        <v>0.08608456</v>
      </c>
    </row>
    <row r="16" spans="2:17" ht="12.75">
      <c r="B16" s="15">
        <v>16</v>
      </c>
      <c r="C16" s="42">
        <v>0.10984925999999999</v>
      </c>
      <c r="D16" s="43">
        <v>0.16503865999999998</v>
      </c>
      <c r="E16" s="43">
        <v>0.10197599</v>
      </c>
      <c r="F16" s="43">
        <v>0.0330221</v>
      </c>
      <c r="G16" s="43">
        <v>0.12719103999999998</v>
      </c>
      <c r="H16" s="43">
        <v>0.025664230000000003</v>
      </c>
      <c r="I16" s="43">
        <v>0.03337638</v>
      </c>
      <c r="J16" s="43">
        <v>0.02576961</v>
      </c>
      <c r="K16" s="43">
        <v>0.23315082999999998</v>
      </c>
      <c r="L16" s="43">
        <v>0.00333775</v>
      </c>
      <c r="M16" s="43">
        <v>0.00106608</v>
      </c>
      <c r="N16" s="43">
        <v>0.01022671</v>
      </c>
      <c r="O16" s="43" t="s">
        <v>8</v>
      </c>
      <c r="P16" s="43">
        <v>0.10898169999999999</v>
      </c>
      <c r="Q16" s="44">
        <v>0.079406</v>
      </c>
    </row>
    <row r="17" spans="2:17" ht="12.75">
      <c r="B17" s="15">
        <v>18</v>
      </c>
      <c r="C17" s="42">
        <v>0.11543002</v>
      </c>
      <c r="D17" s="43">
        <v>0.10271608</v>
      </c>
      <c r="E17" s="43">
        <v>0.09197662</v>
      </c>
      <c r="F17" s="43">
        <v>0.08444923000000001</v>
      </c>
      <c r="G17" s="43">
        <v>0.02912644</v>
      </c>
      <c r="H17" s="43">
        <v>0.00267334</v>
      </c>
      <c r="I17" s="43">
        <v>0.04747759</v>
      </c>
      <c r="J17" s="43">
        <v>0</v>
      </c>
      <c r="K17" s="43">
        <v>0.29599641</v>
      </c>
      <c r="L17" s="43">
        <v>0.0542061</v>
      </c>
      <c r="M17" s="43">
        <v>0.04070673</v>
      </c>
      <c r="N17" s="43">
        <v>0.010527700000000001</v>
      </c>
      <c r="O17" s="43">
        <v>0.03985923000000001</v>
      </c>
      <c r="P17" s="43">
        <v>0.10185113</v>
      </c>
      <c r="Q17" s="44">
        <v>0.09780039000000001</v>
      </c>
    </row>
    <row r="18" spans="2:17" ht="12.75">
      <c r="B18" s="15">
        <v>20</v>
      </c>
      <c r="C18" s="42">
        <v>0.12083495999999999</v>
      </c>
      <c r="D18" s="43">
        <v>0.09671132000000002</v>
      </c>
      <c r="E18" s="43">
        <v>0.11092369000000002</v>
      </c>
      <c r="F18" s="43">
        <v>0.056526490000000006</v>
      </c>
      <c r="G18" s="43">
        <v>0.028824759999999998</v>
      </c>
      <c r="H18" s="43">
        <v>0.06639717</v>
      </c>
      <c r="I18" s="43">
        <v>0.08870116</v>
      </c>
      <c r="J18" s="43">
        <v>0.025931059999999995</v>
      </c>
      <c r="K18" s="43">
        <v>0.14914486999999996</v>
      </c>
      <c r="L18" s="43">
        <v>0.03807898</v>
      </c>
      <c r="M18" s="43">
        <v>0.00814896</v>
      </c>
      <c r="N18" s="43">
        <v>0.02310013</v>
      </c>
      <c r="O18" s="43">
        <v>0.04181623</v>
      </c>
      <c r="P18" s="43">
        <v>0.11858315999999999</v>
      </c>
      <c r="Q18" s="44">
        <v>0.08005772</v>
      </c>
    </row>
    <row r="19" spans="2:17" ht="12.75">
      <c r="B19" s="15">
        <v>22</v>
      </c>
      <c r="C19" s="42">
        <v>0.09961942</v>
      </c>
      <c r="D19" s="43">
        <v>0.25639118</v>
      </c>
      <c r="E19" s="43">
        <v>0.055766420000000004</v>
      </c>
      <c r="F19" s="43">
        <v>0.10015442999999999</v>
      </c>
      <c r="G19" s="43">
        <v>0.10157316</v>
      </c>
      <c r="H19" s="43">
        <v>0.08406543999999999</v>
      </c>
      <c r="I19" s="43">
        <v>0.03417528</v>
      </c>
      <c r="J19" s="43">
        <v>0</v>
      </c>
      <c r="K19" s="43">
        <v>0.5300742199999999</v>
      </c>
      <c r="L19" s="43">
        <v>0.09026086</v>
      </c>
      <c r="M19" s="43">
        <v>0.01625134</v>
      </c>
      <c r="N19" s="43">
        <v>0.031185150000000002</v>
      </c>
      <c r="O19" s="43">
        <v>0.01878567</v>
      </c>
      <c r="P19" s="43">
        <v>0.14324858</v>
      </c>
      <c r="Q19" s="44">
        <v>0.07141760000000001</v>
      </c>
    </row>
    <row r="20" spans="2:17" ht="12.75">
      <c r="B20" s="15">
        <v>24</v>
      </c>
      <c r="C20" s="42">
        <v>0.13282639999999998</v>
      </c>
      <c r="D20" s="43">
        <v>0.11570916</v>
      </c>
      <c r="E20" s="43">
        <v>0.11876532999999999</v>
      </c>
      <c r="F20" s="43">
        <v>0.08135328</v>
      </c>
      <c r="G20" s="43">
        <v>0.05233984</v>
      </c>
      <c r="H20" s="43">
        <v>0.08967699</v>
      </c>
      <c r="I20" s="43">
        <v>0.03757324</v>
      </c>
      <c r="J20" s="43">
        <v>0</v>
      </c>
      <c r="K20" s="43">
        <v>0.33828092</v>
      </c>
      <c r="L20" s="43">
        <v>0.0033547</v>
      </c>
      <c r="M20" s="43">
        <v>0.01916475</v>
      </c>
      <c r="N20" s="43">
        <v>0.04731811</v>
      </c>
      <c r="O20" s="43">
        <v>0.0339907</v>
      </c>
      <c r="P20" s="43">
        <v>0.13156767000000003</v>
      </c>
      <c r="Q20" s="44">
        <v>0.06730758</v>
      </c>
    </row>
    <row r="21" spans="2:17" ht="12.75">
      <c r="B21" s="15">
        <v>26</v>
      </c>
      <c r="C21" s="42">
        <v>0.17644948000000002</v>
      </c>
      <c r="D21" s="43">
        <v>0.15115257</v>
      </c>
      <c r="E21" s="43">
        <v>0.08520455000000002</v>
      </c>
      <c r="F21" s="43">
        <v>0.0218526</v>
      </c>
      <c r="G21" s="43">
        <v>0.053762639999999993</v>
      </c>
      <c r="H21" s="43">
        <v>0.09821599</v>
      </c>
      <c r="I21" s="43">
        <v>0.00817888</v>
      </c>
      <c r="J21" s="43">
        <v>0.00776678</v>
      </c>
      <c r="K21" s="43">
        <v>0.16665755</v>
      </c>
      <c r="L21" s="43">
        <v>0.02647157</v>
      </c>
      <c r="M21" s="43">
        <v>0.01024849</v>
      </c>
      <c r="N21" s="43">
        <v>0.31358847</v>
      </c>
      <c r="O21" s="43">
        <v>0.04525477000000001</v>
      </c>
      <c r="P21" s="43">
        <v>0.09467528000000001</v>
      </c>
      <c r="Q21" s="44">
        <v>0.09186725</v>
      </c>
    </row>
    <row r="22" spans="2:17" ht="12.75">
      <c r="B22" s="15">
        <v>28</v>
      </c>
      <c r="C22" s="42">
        <v>0.19771229999999998</v>
      </c>
      <c r="D22" s="43">
        <v>0.11761440999999999</v>
      </c>
      <c r="E22" s="43">
        <v>0.09238425</v>
      </c>
      <c r="F22" s="43">
        <v>0</v>
      </c>
      <c r="G22" s="43">
        <v>0.04741988</v>
      </c>
      <c r="H22" s="43">
        <v>0</v>
      </c>
      <c r="I22" s="43">
        <v>0.07165074999999999</v>
      </c>
      <c r="J22" s="43">
        <v>0</v>
      </c>
      <c r="K22" s="43">
        <v>0.31511477</v>
      </c>
      <c r="L22" s="43">
        <v>0.04561646</v>
      </c>
      <c r="M22" s="43">
        <v>0</v>
      </c>
      <c r="N22" s="43">
        <v>0.038471269999999995</v>
      </c>
      <c r="O22" s="43">
        <v>0.0287588</v>
      </c>
      <c r="P22" s="43">
        <v>0.09016133999999999</v>
      </c>
      <c r="Q22" s="44">
        <v>0.08315505</v>
      </c>
    </row>
    <row r="23" spans="2:17" ht="12.75">
      <c r="B23" s="15">
        <v>30</v>
      </c>
      <c r="C23" s="42">
        <v>0.11020560000000001</v>
      </c>
      <c r="D23" s="43">
        <v>0.13697374</v>
      </c>
      <c r="E23" s="43">
        <v>0.12280170000000001</v>
      </c>
      <c r="F23" s="43">
        <v>0.04434075999999999</v>
      </c>
      <c r="G23" s="43">
        <v>0.05666869</v>
      </c>
      <c r="H23" s="43">
        <v>0.11447007999999999</v>
      </c>
      <c r="I23" s="43">
        <v>0.02708198</v>
      </c>
      <c r="J23" s="43">
        <v>0.00293097</v>
      </c>
      <c r="K23" s="43">
        <v>0.24917953</v>
      </c>
      <c r="L23" s="43">
        <v>0</v>
      </c>
      <c r="M23" s="43">
        <v>0.01642136</v>
      </c>
      <c r="N23" s="43">
        <v>0.11212138000000002</v>
      </c>
      <c r="O23" s="43">
        <v>0.034991789999999995</v>
      </c>
      <c r="P23" s="43">
        <v>0.07294847</v>
      </c>
      <c r="Q23" s="44">
        <v>0.11112788000000001</v>
      </c>
    </row>
    <row r="24" spans="2:17" ht="12.75">
      <c r="B24" s="15">
        <v>32</v>
      </c>
      <c r="C24" s="42">
        <v>0.12398013</v>
      </c>
      <c r="D24" s="43">
        <v>0.12726510000000002</v>
      </c>
      <c r="E24" s="43">
        <v>0.09878943</v>
      </c>
      <c r="F24" s="43">
        <v>0.04593434</v>
      </c>
      <c r="G24" s="43">
        <v>0.04231763</v>
      </c>
      <c r="H24" s="43">
        <v>0.11497379</v>
      </c>
      <c r="I24" s="43">
        <v>0.07993167999999999</v>
      </c>
      <c r="J24" s="43">
        <v>0</v>
      </c>
      <c r="K24" s="43">
        <v>0.19880553999999998</v>
      </c>
      <c r="L24" s="43">
        <v>0.05378241</v>
      </c>
      <c r="M24" s="43">
        <v>0</v>
      </c>
      <c r="N24" s="43">
        <v>0.05044185</v>
      </c>
      <c r="O24" s="43">
        <v>0.02846358</v>
      </c>
      <c r="P24" s="43">
        <v>0.12586455000000002</v>
      </c>
      <c r="Q24" s="44">
        <v>0.10743850999999999</v>
      </c>
    </row>
    <row r="25" spans="2:17" ht="12.75">
      <c r="B25" s="15">
        <v>34</v>
      </c>
      <c r="C25" s="42">
        <v>0.12227116</v>
      </c>
      <c r="D25" s="43">
        <v>0.10940317000000001</v>
      </c>
      <c r="E25" s="43">
        <v>0.11399237000000002</v>
      </c>
      <c r="F25" s="43">
        <v>0.04160318999999999</v>
      </c>
      <c r="G25" s="43">
        <v>0.02018083</v>
      </c>
      <c r="H25" s="43">
        <v>0.020083169999999997</v>
      </c>
      <c r="I25" s="43">
        <v>0.04679406</v>
      </c>
      <c r="J25" s="43">
        <v>0.01559928</v>
      </c>
      <c r="K25" s="43">
        <v>0.21788918999999998</v>
      </c>
      <c r="L25" s="43">
        <v>0.039890300000000004</v>
      </c>
      <c r="M25" s="43">
        <v>0</v>
      </c>
      <c r="N25" s="43">
        <v>0.052533579999999996</v>
      </c>
      <c r="O25" s="43">
        <v>0.02863817</v>
      </c>
      <c r="P25" s="43" t="s">
        <v>8</v>
      </c>
      <c r="Q25" s="44">
        <v>0.12243089000000001</v>
      </c>
    </row>
    <row r="26" spans="2:17" ht="12.75">
      <c r="B26" s="15">
        <v>36</v>
      </c>
      <c r="C26" s="42">
        <v>0.15929805000000002</v>
      </c>
      <c r="D26" s="43">
        <v>0.07407142999999998</v>
      </c>
      <c r="E26" s="43">
        <v>0.13904498</v>
      </c>
      <c r="F26" s="43">
        <v>0.0106432</v>
      </c>
      <c r="G26" s="43">
        <v>0.03405264</v>
      </c>
      <c r="H26" s="43">
        <v>0.12306386999999999</v>
      </c>
      <c r="I26" s="43">
        <v>0.08782925000000001</v>
      </c>
      <c r="J26" s="43">
        <v>0</v>
      </c>
      <c r="K26" s="43">
        <v>0.28767086000000003</v>
      </c>
      <c r="L26" s="43">
        <v>0.010987249999999999</v>
      </c>
      <c r="M26" s="43">
        <v>0.03214789</v>
      </c>
      <c r="N26" s="43">
        <v>0.00990395</v>
      </c>
      <c r="O26" s="43">
        <v>0.04767862999999999</v>
      </c>
      <c r="P26" s="43">
        <v>0</v>
      </c>
      <c r="Q26" s="44">
        <v>0.10263944000000001</v>
      </c>
    </row>
    <row r="27" spans="2:17" ht="13.5" thickBot="1">
      <c r="B27" s="16">
        <v>38</v>
      </c>
      <c r="C27" s="45">
        <v>0.18785694</v>
      </c>
      <c r="D27" s="46">
        <v>0.16983411</v>
      </c>
      <c r="E27" s="46">
        <v>0.17791597</v>
      </c>
      <c r="F27" s="46">
        <v>0.11758084999999999</v>
      </c>
      <c r="G27" s="46">
        <v>0.07752073</v>
      </c>
      <c r="H27" s="46">
        <v>0.08772429000000001</v>
      </c>
      <c r="I27" s="46" t="s">
        <v>8</v>
      </c>
      <c r="J27" s="46">
        <v>0.025020990000000003</v>
      </c>
      <c r="K27" s="46">
        <v>0.34942794</v>
      </c>
      <c r="L27" s="46">
        <v>0.01860489</v>
      </c>
      <c r="M27" s="46">
        <v>0.014637170000000001</v>
      </c>
      <c r="N27" s="46">
        <v>0.03910198</v>
      </c>
      <c r="O27" s="46">
        <v>0.04780601</v>
      </c>
      <c r="P27" s="46">
        <v>0</v>
      </c>
      <c r="Q27" s="47">
        <v>0.08607381999999998</v>
      </c>
    </row>
    <row r="28" spans="2:17" ht="12.75">
      <c r="B28" s="24" t="s">
        <v>1</v>
      </c>
      <c r="C28" s="38">
        <f aca="true" t="shared" si="0" ref="C28:Q28">AVERAGE(C8:C27)</f>
        <v>0.1342477165</v>
      </c>
      <c r="D28" s="18">
        <f t="shared" si="0"/>
        <v>0.11614795550000001</v>
      </c>
      <c r="E28" s="18">
        <f t="shared" si="0"/>
        <v>0.10559013400000002</v>
      </c>
      <c r="F28" s="18">
        <f t="shared" si="0"/>
        <v>0.043991621499999994</v>
      </c>
      <c r="G28" s="18">
        <f t="shared" si="0"/>
        <v>0.053691197499999996</v>
      </c>
      <c r="H28" s="18">
        <f t="shared" si="0"/>
        <v>0.068069138</v>
      </c>
      <c r="I28" s="18">
        <f t="shared" si="0"/>
        <v>0.044805966842105256</v>
      </c>
      <c r="J28" s="18">
        <f t="shared" si="0"/>
        <v>0.0055847635</v>
      </c>
      <c r="K28" s="18">
        <f t="shared" si="0"/>
        <v>0.259599271</v>
      </c>
      <c r="L28" s="18">
        <f t="shared" si="0"/>
        <v>0.027977273999999996</v>
      </c>
      <c r="M28" s="18">
        <f t="shared" si="0"/>
        <v>0.01233876</v>
      </c>
      <c r="N28" s="18">
        <f t="shared" si="0"/>
        <v>0.055975751052631584</v>
      </c>
      <c r="O28" s="18">
        <f t="shared" si="0"/>
        <v>0.035029263684210526</v>
      </c>
      <c r="P28" s="18">
        <f t="shared" si="0"/>
        <v>0.09408585105263156</v>
      </c>
      <c r="Q28" s="19">
        <f t="shared" si="0"/>
        <v>0.09129470199999998</v>
      </c>
    </row>
    <row r="29" spans="2:17" ht="13.5" thickBot="1">
      <c r="B29" s="25" t="s">
        <v>2</v>
      </c>
      <c r="C29" s="20">
        <f aca="true" t="shared" si="1" ref="C29:Q29">STDEV(C8:C27)</f>
        <v>0.04136788525414778</v>
      </c>
      <c r="D29" s="21">
        <f t="shared" si="1"/>
        <v>0.05275356091374186</v>
      </c>
      <c r="E29" s="21">
        <f t="shared" si="1"/>
        <v>0.04028131971167713</v>
      </c>
      <c r="F29" s="21">
        <f t="shared" si="1"/>
        <v>0.0316657550850914</v>
      </c>
      <c r="G29" s="21">
        <f t="shared" si="1"/>
        <v>0.030155229643510084</v>
      </c>
      <c r="H29" s="21">
        <f t="shared" si="1"/>
        <v>0.0511375183338275</v>
      </c>
      <c r="I29" s="21">
        <f t="shared" si="1"/>
        <v>0.024484394101827886</v>
      </c>
      <c r="J29" s="21">
        <f t="shared" si="1"/>
        <v>0.009531899295913405</v>
      </c>
      <c r="K29" s="21">
        <f t="shared" si="1"/>
        <v>0.09556543769797103</v>
      </c>
      <c r="L29" s="21">
        <f t="shared" si="1"/>
        <v>0.025699156800368786</v>
      </c>
      <c r="M29" s="21">
        <f t="shared" si="1"/>
        <v>0.011375904639090653</v>
      </c>
      <c r="N29" s="21">
        <f t="shared" si="1"/>
        <v>0.0724122380837851</v>
      </c>
      <c r="O29" s="21">
        <f t="shared" si="1"/>
        <v>0.011727465864573927</v>
      </c>
      <c r="P29" s="21">
        <f t="shared" si="1"/>
        <v>0.0387429815359998</v>
      </c>
      <c r="Q29" s="22">
        <f t="shared" si="1"/>
        <v>0.02173677896885999</v>
      </c>
    </row>
    <row r="30" spans="4:30" ht="12.75">
      <c r="D30" s="1"/>
      <c r="F30" s="1"/>
      <c r="H30" s="1"/>
      <c r="L30" s="1"/>
      <c r="P30" s="1"/>
      <c r="R30" s="1"/>
      <c r="T30" s="1"/>
      <c r="X30" s="1"/>
      <c r="Z30" s="1"/>
      <c r="AB30" s="1"/>
      <c r="AD30" s="1"/>
    </row>
    <row r="31" spans="4:30" ht="12.75">
      <c r="D31" s="1"/>
      <c r="F31" s="1"/>
      <c r="H31" s="1"/>
      <c r="L31" s="1"/>
      <c r="P31" s="1"/>
      <c r="R31" s="1"/>
      <c r="T31" s="1"/>
      <c r="X31" s="1"/>
      <c r="Z31" s="1"/>
      <c r="AB31" s="1"/>
      <c r="AD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B16">
      <selection activeCell="B1" sqref="B1:B2"/>
    </sheetView>
  </sheetViews>
  <sheetFormatPr defaultColWidth="9.140625" defaultRowHeight="12.75"/>
  <cols>
    <col min="1" max="1" width="20.57421875" style="28" bestFit="1" customWidth="1"/>
    <col min="2" max="2" width="18.7109375" style="0" bestFit="1" customWidth="1"/>
    <col min="3" max="25" width="13.57421875" style="0" bestFit="1" customWidth="1"/>
    <col min="26" max="26" width="13.7109375" style="0" customWidth="1"/>
    <col min="27" max="27" width="14.00390625" style="0" customWidth="1"/>
    <col min="28" max="28" width="11.7109375" style="0" customWidth="1"/>
    <col min="29" max="29" width="11.8515625" style="0" customWidth="1"/>
    <col min="30" max="30" width="12.57421875" style="0" customWidth="1"/>
    <col min="31" max="31" width="13.7109375" style="0" customWidth="1"/>
  </cols>
  <sheetData>
    <row r="1" spans="1:4" ht="12.75">
      <c r="A1" s="24" t="s">
        <v>3</v>
      </c>
      <c r="B1" s="35">
        <v>40390</v>
      </c>
      <c r="C1" s="27"/>
      <c r="D1" s="27"/>
    </row>
    <row r="2" spans="1:2" ht="12.75">
      <c r="A2" s="34" t="s">
        <v>6</v>
      </c>
      <c r="B2" s="36" t="s">
        <v>7</v>
      </c>
    </row>
    <row r="3" spans="1:2" ht="13.5" thickBot="1">
      <c r="A3" s="34" t="s">
        <v>4</v>
      </c>
      <c r="B3" s="37">
        <v>152</v>
      </c>
    </row>
    <row r="4" spans="1:2" ht="13.5" thickBot="1">
      <c r="A4" s="25" t="s">
        <v>5</v>
      </c>
      <c r="B4" s="23" t="str">
        <f>IF(LEN($B$3)=1,$B$2&amp;"00"&amp;$B$3,IF(LEN($B$3)=2,$B$2&amp;"0"&amp;$B$3,$B$2&amp;$B$3))</f>
        <v>BM152</v>
      </c>
    </row>
    <row r="5" spans="1:2" ht="13.5" thickBot="1">
      <c r="A5" s="29"/>
      <c r="B5" s="30"/>
    </row>
    <row r="6" spans="1:2" s="33" customFormat="1" ht="14.25" thickBot="1" thickTop="1">
      <c r="A6" s="31"/>
      <c r="B6" s="32"/>
    </row>
    <row r="7" spans="1:17" s="3" customFormat="1" ht="13.5" thickBot="1">
      <c r="A7" s="26"/>
      <c r="B7" s="23" t="s">
        <v>0</v>
      </c>
      <c r="C7" s="13" t="str">
        <f>$B$4&amp;"99-1"</f>
        <v>BM15299-1</v>
      </c>
      <c r="D7" s="13" t="str">
        <f>$B$4&amp;"11-1"</f>
        <v>BM15211-1</v>
      </c>
      <c r="E7" s="13" t="str">
        <f>$B$4&amp;"11-2"</f>
        <v>BM15211-2</v>
      </c>
      <c r="F7" s="13" t="str">
        <f>$B$4&amp;"10-1"</f>
        <v>BM15210-1</v>
      </c>
      <c r="G7" s="13" t="str">
        <f>$B$4&amp;"10-2"</f>
        <v>BM15210-2</v>
      </c>
      <c r="H7" s="13" t="str">
        <f>$B$4&amp;"08-1"</f>
        <v>BM15208-1</v>
      </c>
      <c r="I7" s="13" t="str">
        <f>$B$4&amp;"08-2"</f>
        <v>BM15208-2</v>
      </c>
      <c r="J7" s="13" t="str">
        <f>$B$4&amp;"06-1"</f>
        <v>BM15206-1</v>
      </c>
      <c r="K7" s="13" t="str">
        <f>$B$4&amp;"06-2"</f>
        <v>BM15206-2</v>
      </c>
      <c r="L7" s="13" t="str">
        <f>$B$4&amp;"04-1"</f>
        <v>BM15204-1</v>
      </c>
      <c r="M7" s="13" t="str">
        <f>$B$4&amp;"04-2"</f>
        <v>BM15204-2</v>
      </c>
      <c r="N7" s="13" t="str">
        <f>$B$4&amp;"02-1"</f>
        <v>BM15202-1</v>
      </c>
      <c r="O7" s="13" t="str">
        <f>$B$4&amp;"02-2"</f>
        <v>BM15202-2</v>
      </c>
      <c r="P7" s="13" t="str">
        <f>$B$4&amp;"01-1"</f>
        <v>BM15201-1</v>
      </c>
      <c r="Q7" s="13" t="str">
        <f>$B$4&amp;"01-2"</f>
        <v>BM15201-2</v>
      </c>
    </row>
    <row r="8" spans="2:17" ht="12.75">
      <c r="B8" s="14">
        <v>0</v>
      </c>
      <c r="C8">
        <v>0.08238314</v>
      </c>
      <c r="D8">
        <v>0.10970055</v>
      </c>
      <c r="E8">
        <v>0</v>
      </c>
      <c r="F8">
        <v>0.046200910000000005</v>
      </c>
      <c r="G8">
        <v>0.10008565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0.010105880000000001</v>
      </c>
      <c r="P8">
        <v>0.06341487</v>
      </c>
      <c r="Q8">
        <v>0.03524757</v>
      </c>
    </row>
    <row r="9" spans="2:19" ht="12.75">
      <c r="B9" s="15">
        <v>2</v>
      </c>
      <c r="C9">
        <v>0.10921450999999999</v>
      </c>
      <c r="D9">
        <v>0.12948088</v>
      </c>
      <c r="E9">
        <v>0.08671093000000002</v>
      </c>
      <c r="F9">
        <v>0.022799939999999998</v>
      </c>
      <c r="G9">
        <v>0.14357427</v>
      </c>
      <c r="H9">
        <v>0</v>
      </c>
      <c r="I9">
        <v>0</v>
      </c>
      <c r="J9">
        <v>0</v>
      </c>
      <c r="K9">
        <v>0</v>
      </c>
      <c r="L9">
        <v>0</v>
      </c>
      <c r="M9">
        <v>0.07329245000000001</v>
      </c>
      <c r="N9">
        <v>0.06226784</v>
      </c>
      <c r="O9">
        <v>0.02018869</v>
      </c>
      <c r="P9">
        <v>0.033014369999999994</v>
      </c>
      <c r="Q9">
        <v>0.04456324</v>
      </c>
      <c r="S9" s="2"/>
    </row>
    <row r="10" spans="2:17" ht="12.75">
      <c r="B10" s="15">
        <v>4</v>
      </c>
      <c r="C10">
        <v>0.10458796000000001</v>
      </c>
      <c r="D10">
        <v>0.12970111999999998</v>
      </c>
      <c r="E10">
        <v>0.08226113</v>
      </c>
      <c r="F10">
        <v>0.02245842</v>
      </c>
      <c r="G10">
        <v>0</v>
      </c>
      <c r="H10">
        <v>0</v>
      </c>
      <c r="I10">
        <v>0</v>
      </c>
      <c r="J10">
        <v>0</v>
      </c>
      <c r="K10">
        <v>0</v>
      </c>
      <c r="L10">
        <v>0.06932718</v>
      </c>
      <c r="M10">
        <v>0</v>
      </c>
      <c r="N10">
        <v>0.061094779999999994</v>
      </c>
      <c r="O10">
        <v>0.054801090000000004</v>
      </c>
      <c r="P10">
        <v>0.06142532999999999</v>
      </c>
      <c r="Q10">
        <v>0.11082155999999999</v>
      </c>
    </row>
    <row r="11" spans="2:17" ht="12.75">
      <c r="B11" s="15">
        <v>6</v>
      </c>
      <c r="C11">
        <v>0.15452333000000001</v>
      </c>
      <c r="D11">
        <v>0.1243784</v>
      </c>
      <c r="E11">
        <v>0.08311275000000001</v>
      </c>
      <c r="F11">
        <v>0.06746406</v>
      </c>
      <c r="G11">
        <v>0.12257967999999998</v>
      </c>
      <c r="H11">
        <v>0</v>
      </c>
      <c r="I11">
        <v>0</v>
      </c>
      <c r="J11">
        <v>0</v>
      </c>
      <c r="K11">
        <v>0</v>
      </c>
      <c r="L11">
        <v>0</v>
      </c>
      <c r="M11">
        <v>0.08142045</v>
      </c>
      <c r="N11">
        <v>0.07963087</v>
      </c>
      <c r="O11">
        <v>0.08254938999999999</v>
      </c>
      <c r="P11">
        <v>0.06492644</v>
      </c>
      <c r="Q11">
        <v>0</v>
      </c>
    </row>
    <row r="12" spans="2:17" ht="12.75">
      <c r="B12" s="15">
        <v>8</v>
      </c>
      <c r="C12">
        <v>0.09572971000000001</v>
      </c>
      <c r="D12">
        <v>0.09901631999999999</v>
      </c>
      <c r="E12">
        <v>0.06573787999999998</v>
      </c>
      <c r="F12">
        <v>0.02731418</v>
      </c>
      <c r="G12">
        <v>0.08972938999999999</v>
      </c>
      <c r="H12">
        <v>0</v>
      </c>
      <c r="I12">
        <v>0</v>
      </c>
      <c r="J12">
        <v>0</v>
      </c>
      <c r="K12">
        <v>0.005400159999999999</v>
      </c>
      <c r="L12">
        <v>0</v>
      </c>
      <c r="M12">
        <v>0.07582370999999999</v>
      </c>
      <c r="N12">
        <v>0.06330036</v>
      </c>
      <c r="O12">
        <v>0.09764853000000001</v>
      </c>
      <c r="P12">
        <v>0.058872980000000005</v>
      </c>
      <c r="Q12">
        <v>0.061918600000000004</v>
      </c>
    </row>
    <row r="13" spans="2:17" ht="12.75">
      <c r="B13" s="15">
        <v>10</v>
      </c>
      <c r="C13">
        <v>0.10027361</v>
      </c>
      <c r="D13">
        <v>0.08162596000000001</v>
      </c>
      <c r="E13">
        <v>0.09806431</v>
      </c>
      <c r="F13">
        <v>0.050086439999999996</v>
      </c>
      <c r="G13">
        <v>0.09796094</v>
      </c>
      <c r="H13">
        <v>0.00301211</v>
      </c>
      <c r="I13">
        <v>0.0027633500000000004</v>
      </c>
      <c r="J13">
        <v>0</v>
      </c>
      <c r="K13" t="s">
        <v>9</v>
      </c>
      <c r="L13">
        <v>0.10014215</v>
      </c>
      <c r="M13">
        <v>0.12475889</v>
      </c>
      <c r="N13">
        <v>0</v>
      </c>
      <c r="O13">
        <v>0.02911104</v>
      </c>
      <c r="P13">
        <v>0.08908677999999999</v>
      </c>
      <c r="Q13">
        <v>0.11171844</v>
      </c>
    </row>
    <row r="14" spans="2:17" ht="12.75">
      <c r="B14" s="15">
        <v>12</v>
      </c>
      <c r="C14">
        <v>0.17458355</v>
      </c>
      <c r="D14">
        <v>0.12842420999999998</v>
      </c>
      <c r="E14">
        <v>0.08158378000000001</v>
      </c>
      <c r="F14">
        <v>0.06431864999999999</v>
      </c>
      <c r="G14">
        <v>0.07483557</v>
      </c>
      <c r="H14">
        <v>0</v>
      </c>
      <c r="I14">
        <v>0</v>
      </c>
      <c r="J14">
        <v>0.013006740000000001</v>
      </c>
      <c r="K14">
        <v>0.019779810000000002</v>
      </c>
      <c r="L14">
        <v>0.00515172</v>
      </c>
      <c r="M14">
        <v>0.05544489</v>
      </c>
      <c r="N14">
        <v>0.03680705</v>
      </c>
      <c r="O14">
        <v>0.06436613000000001</v>
      </c>
      <c r="P14">
        <v>0.10412484999999999</v>
      </c>
      <c r="Q14" t="s">
        <v>9</v>
      </c>
    </row>
    <row r="15" spans="2:17" ht="12.75">
      <c r="B15" s="15">
        <v>14</v>
      </c>
      <c r="C15">
        <v>0.11579915</v>
      </c>
      <c r="D15">
        <v>0.06341029000000001</v>
      </c>
      <c r="E15">
        <v>0.15938012999999998</v>
      </c>
      <c r="F15">
        <v>0.06969407</v>
      </c>
      <c r="G15">
        <v>0.03815268</v>
      </c>
      <c r="H15">
        <v>0</v>
      </c>
      <c r="I15">
        <v>0.00998173</v>
      </c>
      <c r="J15">
        <v>0</v>
      </c>
      <c r="K15">
        <v>0.00127447</v>
      </c>
      <c r="L15">
        <v>0.02406216</v>
      </c>
      <c r="M15">
        <v>0.01283688</v>
      </c>
      <c r="N15">
        <v>0.1001988</v>
      </c>
      <c r="O15">
        <v>0</v>
      </c>
      <c r="P15">
        <v>0.0683986</v>
      </c>
      <c r="Q15">
        <v>0.07886222000000001</v>
      </c>
    </row>
    <row r="16" spans="2:17" ht="12.75">
      <c r="B16" s="15">
        <v>16</v>
      </c>
      <c r="C16">
        <v>0.0934593</v>
      </c>
      <c r="D16" t="s">
        <v>9</v>
      </c>
      <c r="E16">
        <v>0.05941587</v>
      </c>
      <c r="F16">
        <v>0.07218885</v>
      </c>
      <c r="G16">
        <v>0.22648786999999998</v>
      </c>
      <c r="H16">
        <v>0</v>
      </c>
      <c r="I16">
        <v>0.025167030000000003</v>
      </c>
      <c r="J16">
        <v>0</v>
      </c>
      <c r="K16">
        <v>0</v>
      </c>
      <c r="L16">
        <v>0</v>
      </c>
      <c r="M16">
        <v>0</v>
      </c>
      <c r="N16">
        <v>0.01551071</v>
      </c>
      <c r="O16">
        <v>0.02340558</v>
      </c>
      <c r="P16">
        <v>0.00789106</v>
      </c>
      <c r="Q16">
        <v>0.06478426999999999</v>
      </c>
    </row>
    <row r="17" spans="2:17" ht="12.75">
      <c r="B17" s="15">
        <v>18</v>
      </c>
      <c r="C17">
        <v>0.13097168999999997</v>
      </c>
      <c r="D17">
        <v>0.12472976999999999</v>
      </c>
      <c r="E17">
        <v>0.08187262000000001</v>
      </c>
      <c r="F17">
        <v>0.07615831000000002</v>
      </c>
      <c r="G17">
        <v>0.05889106</v>
      </c>
      <c r="H17">
        <v>0</v>
      </c>
      <c r="I17">
        <v>0.02460448</v>
      </c>
      <c r="J17">
        <v>0.01247307</v>
      </c>
      <c r="K17">
        <v>0.02714063</v>
      </c>
      <c r="L17">
        <v>0.0623297</v>
      </c>
      <c r="M17">
        <v>0.056680829999999995</v>
      </c>
      <c r="N17">
        <v>0.06661924000000001</v>
      </c>
      <c r="O17">
        <v>0.03698392</v>
      </c>
      <c r="P17">
        <v>0.07360733</v>
      </c>
      <c r="Q17">
        <v>0.06905695</v>
      </c>
    </row>
    <row r="18" spans="2:17" ht="12.75">
      <c r="B18" s="15">
        <v>20</v>
      </c>
      <c r="C18">
        <v>0.11526346</v>
      </c>
      <c r="D18">
        <v>0.09298436000000002</v>
      </c>
      <c r="E18">
        <v>0.08117234999999999</v>
      </c>
      <c r="F18">
        <v>0.04843945</v>
      </c>
      <c r="G18">
        <v>0.06965969999999999</v>
      </c>
      <c r="H18">
        <v>0.01159433</v>
      </c>
      <c r="I18">
        <v>0</v>
      </c>
      <c r="J18">
        <v>0</v>
      </c>
      <c r="K18">
        <v>0.01913683</v>
      </c>
      <c r="L18">
        <v>0.04186743</v>
      </c>
      <c r="M18">
        <v>0.03128925</v>
      </c>
      <c r="N18">
        <v>0.06473763</v>
      </c>
      <c r="O18">
        <v>0.037658800000000006</v>
      </c>
      <c r="P18">
        <v>0.09643209999999999</v>
      </c>
      <c r="Q18">
        <v>0.10991257</v>
      </c>
    </row>
    <row r="19" spans="2:17" ht="12.75">
      <c r="B19" s="15">
        <v>22</v>
      </c>
      <c r="C19">
        <v>0.1628892</v>
      </c>
      <c r="D19">
        <v>0.08895712</v>
      </c>
      <c r="E19">
        <v>0.06049408</v>
      </c>
      <c r="F19">
        <v>0.08247884999999999</v>
      </c>
      <c r="G19">
        <v>0.07228699</v>
      </c>
      <c r="H19">
        <v>0</v>
      </c>
      <c r="I19">
        <v>0</v>
      </c>
      <c r="J19">
        <v>0</v>
      </c>
      <c r="K19">
        <v>0</v>
      </c>
      <c r="L19">
        <v>0</v>
      </c>
      <c r="M19">
        <v>0.08233909</v>
      </c>
      <c r="N19">
        <v>0.08291278</v>
      </c>
      <c r="O19">
        <v>0.04469895999999999</v>
      </c>
      <c r="P19">
        <v>0.06782939</v>
      </c>
      <c r="Q19">
        <v>0.04180563</v>
      </c>
    </row>
    <row r="20" spans="2:17" ht="12.75">
      <c r="B20" s="15">
        <v>24</v>
      </c>
      <c r="C20">
        <v>0.12687179</v>
      </c>
      <c r="D20">
        <v>0.14951150000000002</v>
      </c>
      <c r="E20">
        <v>0.09100395</v>
      </c>
      <c r="F20">
        <v>0.0483618</v>
      </c>
      <c r="G20">
        <v>0.09862030999999999</v>
      </c>
      <c r="H20">
        <v>0</v>
      </c>
      <c r="I20">
        <v>0.018185029999999998</v>
      </c>
      <c r="J20">
        <v>0</v>
      </c>
      <c r="K20">
        <v>0</v>
      </c>
      <c r="L20">
        <v>0</v>
      </c>
      <c r="M20">
        <v>0.08676546</v>
      </c>
      <c r="N20">
        <v>0.06304362999999999</v>
      </c>
      <c r="O20">
        <v>0.040754439999999996</v>
      </c>
      <c r="P20">
        <v>0.06355629</v>
      </c>
      <c r="Q20">
        <v>0.06149234999999999</v>
      </c>
    </row>
    <row r="21" spans="2:17" ht="12.75">
      <c r="B21" s="15">
        <v>26</v>
      </c>
      <c r="C21">
        <v>0.14924285</v>
      </c>
      <c r="D21">
        <v>0.08831412</v>
      </c>
      <c r="E21" t="s">
        <v>9</v>
      </c>
      <c r="F21">
        <v>0.09005577000000001</v>
      </c>
      <c r="G21">
        <v>0.1202314</v>
      </c>
      <c r="H21">
        <v>0</v>
      </c>
      <c r="I21">
        <v>0.0044357</v>
      </c>
      <c r="J21">
        <v>0</v>
      </c>
      <c r="K21">
        <v>0.01302418</v>
      </c>
      <c r="L21">
        <v>0.08161176</v>
      </c>
      <c r="M21">
        <v>0.07229046999999998</v>
      </c>
      <c r="N21">
        <v>0.03282601</v>
      </c>
      <c r="O21">
        <v>0.025873069999999998</v>
      </c>
      <c r="P21">
        <v>0.04938866</v>
      </c>
      <c r="Q21">
        <v>0.05438655</v>
      </c>
    </row>
    <row r="22" spans="2:17" ht="12.75">
      <c r="B22" s="15">
        <v>28</v>
      </c>
      <c r="C22">
        <v>0.10316489000000001</v>
      </c>
      <c r="D22">
        <v>0.10543126000000001</v>
      </c>
      <c r="E22">
        <v>0.07987687</v>
      </c>
      <c r="F22">
        <v>0.06038278000000001</v>
      </c>
      <c r="G22">
        <v>0.11926125000000001</v>
      </c>
      <c r="H22">
        <v>0</v>
      </c>
      <c r="I22">
        <v>0</v>
      </c>
      <c r="J22">
        <v>0</v>
      </c>
      <c r="K22">
        <v>0</v>
      </c>
      <c r="L22">
        <v>0.02862113</v>
      </c>
      <c r="M22">
        <v>0.09259758000000001</v>
      </c>
      <c r="N22">
        <v>0.06731863</v>
      </c>
      <c r="O22">
        <v>0.01684743</v>
      </c>
      <c r="P22">
        <v>0.07584447000000001</v>
      </c>
      <c r="Q22">
        <v>0.04576025</v>
      </c>
    </row>
    <row r="23" spans="2:17" ht="12.75">
      <c r="B23" s="15">
        <v>30</v>
      </c>
      <c r="C23">
        <v>0.11954190999999999</v>
      </c>
      <c r="D23">
        <v>0.08547757</v>
      </c>
      <c r="E23">
        <v>0.05170700999999999</v>
      </c>
      <c r="F23">
        <v>0.03483004</v>
      </c>
      <c r="G23">
        <v>0.056106590000000005</v>
      </c>
      <c r="H23">
        <v>0</v>
      </c>
      <c r="I23">
        <v>0.0028074700000000003</v>
      </c>
      <c r="J23">
        <v>0</v>
      </c>
      <c r="K23">
        <v>0</v>
      </c>
      <c r="L23">
        <v>0.04831794</v>
      </c>
      <c r="M23">
        <v>0.07436416</v>
      </c>
      <c r="N23">
        <v>0.077218</v>
      </c>
      <c r="O23">
        <v>0.03057098</v>
      </c>
      <c r="P23">
        <v>0.048014560000000005</v>
      </c>
      <c r="Q23">
        <v>0.058510809999999996</v>
      </c>
    </row>
    <row r="24" spans="2:17" ht="12.75">
      <c r="B24" s="15">
        <v>32</v>
      </c>
      <c r="C24">
        <v>0.1062351</v>
      </c>
      <c r="D24">
        <v>0.10716329999999999</v>
      </c>
      <c r="E24">
        <v>0.0993261</v>
      </c>
      <c r="F24">
        <v>0.04077352</v>
      </c>
      <c r="G24">
        <v>0.09842530999999999</v>
      </c>
      <c r="H24">
        <v>0</v>
      </c>
      <c r="I24">
        <v>0</v>
      </c>
      <c r="J24">
        <v>0.014055249999999998</v>
      </c>
      <c r="K24">
        <v>0.013710759999999999</v>
      </c>
      <c r="L24">
        <v>0.08103979</v>
      </c>
      <c r="M24">
        <v>0.10439888000000001</v>
      </c>
      <c r="N24">
        <v>0.047746529999999995</v>
      </c>
      <c r="O24">
        <v>0.05509644</v>
      </c>
      <c r="P24">
        <v>0.07347809000000001</v>
      </c>
      <c r="Q24">
        <v>0.06058916</v>
      </c>
    </row>
    <row r="25" spans="2:17" ht="12.75">
      <c r="B25" s="15">
        <v>34</v>
      </c>
      <c r="C25">
        <v>0.16119798999999999</v>
      </c>
      <c r="D25">
        <v>0.11585445000000001</v>
      </c>
      <c r="E25">
        <v>0.07395945</v>
      </c>
      <c r="F25">
        <v>0.03873142</v>
      </c>
      <c r="G25">
        <v>0.07689143</v>
      </c>
      <c r="H25" t="s">
        <v>9</v>
      </c>
      <c r="I25">
        <v>0.0070142699999999995</v>
      </c>
      <c r="J25">
        <v>0.00286604</v>
      </c>
      <c r="K25">
        <v>0</v>
      </c>
      <c r="L25">
        <v>0.01735046</v>
      </c>
      <c r="M25">
        <v>0.08160933</v>
      </c>
      <c r="N25">
        <v>0.03046879</v>
      </c>
      <c r="O25">
        <v>0.053571469999999996</v>
      </c>
      <c r="P25">
        <v>0.056211489999999996</v>
      </c>
      <c r="Q25">
        <v>0.0667485</v>
      </c>
    </row>
    <row r="26" spans="2:17" ht="12.75">
      <c r="B26" s="15">
        <v>36</v>
      </c>
      <c r="C26">
        <v>0.17538268</v>
      </c>
      <c r="D26">
        <v>0.10568</v>
      </c>
      <c r="E26">
        <v>0.07310180000000001</v>
      </c>
      <c r="F26">
        <v>0.06698393</v>
      </c>
      <c r="G26">
        <v>0.06290286</v>
      </c>
      <c r="H26">
        <v>0.014490590000000001</v>
      </c>
      <c r="I26">
        <v>0.01528486</v>
      </c>
      <c r="J26">
        <v>0.01944207</v>
      </c>
      <c r="K26">
        <v>0.00259712</v>
      </c>
      <c r="L26">
        <v>0.13566713</v>
      </c>
      <c r="M26">
        <v>0.07142465</v>
      </c>
      <c r="N26">
        <v>0.028910560000000002</v>
      </c>
      <c r="O26">
        <v>0.0604636</v>
      </c>
      <c r="P26">
        <v>0.12015933</v>
      </c>
      <c r="Q26">
        <v>0.05933894</v>
      </c>
    </row>
    <row r="27" spans="2:17" ht="13.5" thickBot="1">
      <c r="B27" s="16">
        <v>38</v>
      </c>
      <c r="C27">
        <v>0.16518829999999998</v>
      </c>
      <c r="D27">
        <v>0.09383355</v>
      </c>
      <c r="E27">
        <v>0.10702147000000001</v>
      </c>
      <c r="F27">
        <v>0.0936883</v>
      </c>
      <c r="G27">
        <v>0.07924073999999999</v>
      </c>
      <c r="H27">
        <v>0</v>
      </c>
      <c r="I27">
        <v>0.01427597</v>
      </c>
      <c r="J27">
        <v>0</v>
      </c>
      <c r="K27">
        <v>0.01864758</v>
      </c>
      <c r="L27">
        <v>0.0686176</v>
      </c>
      <c r="M27">
        <v>0.10617899</v>
      </c>
      <c r="N27">
        <v>0.02963861</v>
      </c>
      <c r="O27">
        <v>0</v>
      </c>
      <c r="P27">
        <v>0.09341805</v>
      </c>
      <c r="Q27">
        <v>0.05179801000000001</v>
      </c>
    </row>
    <row r="28" spans="2:17" ht="12.75">
      <c r="B28" s="24" t="s">
        <v>1</v>
      </c>
      <c r="C28" s="17">
        <f aca="true" t="shared" si="0" ref="C28:Q28">AVERAGE(C8:C27)</f>
        <v>0.12732520599999997</v>
      </c>
      <c r="D28" s="18">
        <f t="shared" si="0"/>
        <v>0.10650919631578946</v>
      </c>
      <c r="E28" s="18">
        <f t="shared" si="0"/>
        <v>0.07977907789473686</v>
      </c>
      <c r="F28" s="18">
        <f t="shared" si="0"/>
        <v>0.05617048449999999</v>
      </c>
      <c r="G28" s="18">
        <f t="shared" si="0"/>
        <v>0.09029618450000002</v>
      </c>
      <c r="H28" s="18">
        <f t="shared" si="0"/>
        <v>0.0015314226315789475</v>
      </c>
      <c r="I28" s="18">
        <f t="shared" si="0"/>
        <v>0.0062259945</v>
      </c>
      <c r="J28" s="18">
        <f t="shared" si="0"/>
        <v>0.0030921585</v>
      </c>
      <c r="K28" s="18">
        <f t="shared" si="0"/>
        <v>0.0063532389473684205</v>
      </c>
      <c r="L28" s="18">
        <f t="shared" si="0"/>
        <v>0.038205307499999994</v>
      </c>
      <c r="M28" s="18">
        <f t="shared" si="0"/>
        <v>0.06417579799999999</v>
      </c>
      <c r="N28" s="18">
        <f t="shared" si="0"/>
        <v>0.050512541</v>
      </c>
      <c r="O28" s="18">
        <f t="shared" si="0"/>
        <v>0.03923477199999999</v>
      </c>
      <c r="P28" s="18">
        <f t="shared" si="0"/>
        <v>0.06845475199999998</v>
      </c>
      <c r="Q28" s="19">
        <f t="shared" si="0"/>
        <v>0.06249029578947368</v>
      </c>
    </row>
    <row r="29" spans="2:17" ht="13.5" thickBot="1">
      <c r="B29" s="25" t="s">
        <v>2</v>
      </c>
      <c r="C29" s="20">
        <f aca="true" t="shared" si="1" ref="C29:Q29">STDEV(C8:C27)</f>
        <v>0.02967493539336723</v>
      </c>
      <c r="D29" s="21">
        <f t="shared" si="1"/>
        <v>0.021218461832747993</v>
      </c>
      <c r="E29" s="21">
        <f t="shared" si="1"/>
        <v>0.030009949388187056</v>
      </c>
      <c r="F29" s="21">
        <f t="shared" si="1"/>
        <v>0.021462410913352815</v>
      </c>
      <c r="G29" s="21">
        <f t="shared" si="1"/>
        <v>0.04560898448735352</v>
      </c>
      <c r="H29" s="21">
        <f t="shared" si="1"/>
        <v>0.0041427221532021165</v>
      </c>
      <c r="I29" s="21">
        <f t="shared" si="1"/>
        <v>0.00863180656980271</v>
      </c>
      <c r="J29" s="21">
        <f t="shared" si="1"/>
        <v>0.006144240780468431</v>
      </c>
      <c r="K29" s="21">
        <f t="shared" si="1"/>
        <v>0.009037087669906529</v>
      </c>
      <c r="L29" s="21">
        <f t="shared" si="1"/>
        <v>0.04083464835933056</v>
      </c>
      <c r="M29" s="21">
        <f t="shared" si="1"/>
        <v>0.03695514558611741</v>
      </c>
      <c r="N29" s="21">
        <f t="shared" si="1"/>
        <v>0.027658723100032333</v>
      </c>
      <c r="O29" s="21">
        <f t="shared" si="1"/>
        <v>0.025657208866898183</v>
      </c>
      <c r="P29" s="21">
        <f t="shared" si="1"/>
        <v>0.02507079129761832</v>
      </c>
      <c r="Q29" s="22">
        <f t="shared" si="1"/>
        <v>0.027110659293507776</v>
      </c>
    </row>
    <row r="30" spans="4:30" ht="12.75">
      <c r="D30" s="1"/>
      <c r="F30" s="1"/>
      <c r="H30" s="1"/>
      <c r="L30" s="1"/>
      <c r="P30" s="1"/>
      <c r="R30" s="1"/>
      <c r="T30" s="1"/>
      <c r="X30" s="1"/>
      <c r="Z30" s="1"/>
      <c r="AB30" s="1"/>
      <c r="AD30" s="1"/>
    </row>
    <row r="31" spans="4:30" ht="12.75">
      <c r="D31" s="1"/>
      <c r="F31" s="1"/>
      <c r="H31" s="1"/>
      <c r="L31" s="1"/>
      <c r="P31" s="1"/>
      <c r="R31" s="1"/>
      <c r="T31" s="1"/>
      <c r="X31" s="1"/>
      <c r="Z31" s="1"/>
      <c r="AB31" s="1"/>
      <c r="AD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A19">
      <selection activeCell="O42" sqref="O42"/>
    </sheetView>
  </sheetViews>
  <sheetFormatPr defaultColWidth="9.140625" defaultRowHeight="12.75"/>
  <cols>
    <col min="1" max="1" width="20.57421875" style="28" bestFit="1" customWidth="1"/>
    <col min="2" max="2" width="18.7109375" style="0" bestFit="1" customWidth="1"/>
    <col min="3" max="25" width="13.57421875" style="0" bestFit="1" customWidth="1"/>
    <col min="26" max="26" width="13.7109375" style="0" customWidth="1"/>
    <col min="27" max="27" width="14.00390625" style="0" customWidth="1"/>
    <col min="28" max="28" width="11.7109375" style="0" customWidth="1"/>
    <col min="29" max="29" width="11.8515625" style="0" customWidth="1"/>
    <col min="30" max="30" width="12.57421875" style="0" customWidth="1"/>
    <col min="31" max="31" width="13.7109375" style="0" customWidth="1"/>
  </cols>
  <sheetData>
    <row r="1" spans="1:4" ht="12.75">
      <c r="A1" s="24" t="s">
        <v>3</v>
      </c>
      <c r="B1" s="35">
        <v>40390</v>
      </c>
      <c r="C1" s="27"/>
      <c r="D1" s="27"/>
    </row>
    <row r="2" spans="1:2" ht="12.75">
      <c r="A2" s="34" t="s">
        <v>6</v>
      </c>
      <c r="B2" s="36" t="s">
        <v>7</v>
      </c>
    </row>
    <row r="3" spans="1:2" ht="13.5" thickBot="1">
      <c r="A3" s="34" t="s">
        <v>4</v>
      </c>
      <c r="B3" s="37">
        <v>153</v>
      </c>
    </row>
    <row r="4" spans="1:2" ht="13.5" thickBot="1">
      <c r="A4" s="25" t="s">
        <v>5</v>
      </c>
      <c r="B4" s="23" t="str">
        <f>IF(LEN($B$3)=1,$B$2&amp;"00"&amp;$B$3,IF(LEN($B$3)=2,$B$2&amp;"0"&amp;$B$3,$B$2&amp;$B$3))</f>
        <v>BM153</v>
      </c>
    </row>
    <row r="5" spans="1:2" ht="13.5" thickBot="1">
      <c r="A5" s="29"/>
      <c r="B5" s="30"/>
    </row>
    <row r="6" spans="1:2" s="33" customFormat="1" ht="14.25" thickBot="1" thickTop="1">
      <c r="A6" s="31"/>
      <c r="B6" s="32"/>
    </row>
    <row r="7" spans="1:17" s="3" customFormat="1" ht="13.5" thickBot="1">
      <c r="A7" s="26"/>
      <c r="B7" s="23" t="s">
        <v>0</v>
      </c>
      <c r="C7" s="13" t="str">
        <f>$B$4&amp;"99-1"</f>
        <v>BM15399-1</v>
      </c>
      <c r="D7" s="13" t="str">
        <f>$B$4&amp;"08-1"</f>
        <v>BM15308-1</v>
      </c>
      <c r="E7" s="13" t="str">
        <f>$B$4&amp;"08-2"</f>
        <v>BM15308-2</v>
      </c>
      <c r="F7" s="13" t="str">
        <f>$B$4&amp;"06-1"</f>
        <v>BM15306-1</v>
      </c>
      <c r="G7" s="13" t="str">
        <f>$B$4&amp;"06-2"</f>
        <v>BM15306-2</v>
      </c>
      <c r="H7" s="13" t="str">
        <f>$B$4&amp;"05-1"</f>
        <v>BM15305-1</v>
      </c>
      <c r="I7" s="13" t="str">
        <f>$B$4&amp;"05-2"</f>
        <v>BM15305-2</v>
      </c>
      <c r="J7" s="13" t="str">
        <f>$B$4&amp;"04-1"</f>
        <v>BM15304-1</v>
      </c>
      <c r="K7" s="13" t="str">
        <f>$B$4&amp;"04-2"</f>
        <v>BM15304-2</v>
      </c>
      <c r="L7" s="13" t="str">
        <f>$B$4&amp;"03-1"</f>
        <v>BM15303-1</v>
      </c>
      <c r="M7" s="13" t="str">
        <f>$B$4&amp;"03-2"</f>
        <v>BM15303-2</v>
      </c>
      <c r="N7" s="13" t="str">
        <f>$B$4&amp;"02-1"</f>
        <v>BM15302-1</v>
      </c>
      <c r="O7" s="13" t="str">
        <f>$B$4&amp;"02-2"</f>
        <v>BM15302-2</v>
      </c>
      <c r="P7" s="13" t="str">
        <f>$B$4&amp;"01-1"</f>
        <v>BM15301-1</v>
      </c>
      <c r="Q7" s="48" t="str">
        <f>$B$4&amp;"01-2"</f>
        <v>BM15301-2</v>
      </c>
    </row>
    <row r="8" spans="2:17" ht="12.75">
      <c r="B8" s="14">
        <v>0</v>
      </c>
      <c r="C8" s="49">
        <v>0.20473056999999997</v>
      </c>
      <c r="D8" s="49">
        <v>0.2761419</v>
      </c>
      <c r="E8" s="49">
        <v>0.11669626999999999</v>
      </c>
      <c r="F8" s="49">
        <v>0.04331988</v>
      </c>
      <c r="G8" s="49">
        <v>0.11003308000000002</v>
      </c>
      <c r="H8" s="49">
        <v>0.0236724</v>
      </c>
      <c r="I8" s="49">
        <v>0.010665450000000002</v>
      </c>
      <c r="J8" s="49">
        <v>0.01987192</v>
      </c>
      <c r="K8" s="49">
        <v>0.04091072</v>
      </c>
      <c r="L8" s="49">
        <v>0.05610026</v>
      </c>
      <c r="M8" s="49">
        <v>0.06514117</v>
      </c>
      <c r="N8" s="49">
        <v>0.03149094</v>
      </c>
      <c r="O8" s="49">
        <v>0.011136449999999999</v>
      </c>
      <c r="P8" s="49">
        <v>0</v>
      </c>
      <c r="Q8" s="50">
        <v>0.039692889999999995</v>
      </c>
    </row>
    <row r="9" spans="2:19" ht="12.75">
      <c r="B9" s="15">
        <v>2</v>
      </c>
      <c r="C9" s="51">
        <v>0.18977096</v>
      </c>
      <c r="D9" s="51">
        <v>0.14282235999999998</v>
      </c>
      <c r="E9" s="51">
        <v>0.15826207</v>
      </c>
      <c r="F9" s="51">
        <v>0.07553497</v>
      </c>
      <c r="G9" s="51">
        <v>0.08766332</v>
      </c>
      <c r="H9" s="51">
        <v>0</v>
      </c>
      <c r="I9" s="51">
        <v>0.03956857</v>
      </c>
      <c r="J9" s="51">
        <v>0.01116903</v>
      </c>
      <c r="K9" s="51">
        <v>0.03643995</v>
      </c>
      <c r="L9" s="51">
        <v>0.0515215</v>
      </c>
      <c r="M9" s="51">
        <v>0.1143504</v>
      </c>
      <c r="N9" s="51">
        <v>0.03497289</v>
      </c>
      <c r="O9" s="51">
        <v>0.07001219</v>
      </c>
      <c r="P9" s="51">
        <v>0.01796401</v>
      </c>
      <c r="Q9" s="52">
        <v>0.039914939999999996</v>
      </c>
      <c r="S9" s="2"/>
    </row>
    <row r="10" spans="2:17" ht="12.75">
      <c r="B10" s="15">
        <v>4</v>
      </c>
      <c r="C10" s="51">
        <v>0.21975074</v>
      </c>
      <c r="D10" s="51">
        <v>0.23371043</v>
      </c>
      <c r="E10" s="51">
        <v>0.13526511</v>
      </c>
      <c r="F10" s="51">
        <v>0.08951624000000001</v>
      </c>
      <c r="G10" s="51">
        <v>0.11038091</v>
      </c>
      <c r="H10" s="51">
        <v>0.11884824000000001</v>
      </c>
      <c r="I10" s="51">
        <v>0.04634497</v>
      </c>
      <c r="J10" s="51">
        <v>0.01993123</v>
      </c>
      <c r="K10" s="51">
        <v>0.01074501</v>
      </c>
      <c r="L10" s="51">
        <v>0.06776025000000001</v>
      </c>
      <c r="M10" s="51">
        <v>0.03234032</v>
      </c>
      <c r="N10" s="51">
        <v>0</v>
      </c>
      <c r="O10" s="51">
        <v>0.01288313</v>
      </c>
      <c r="P10" s="51">
        <v>0.00508773</v>
      </c>
      <c r="Q10" s="52">
        <v>0.0341511</v>
      </c>
    </row>
    <row r="11" spans="2:17" ht="12.75">
      <c r="B11" s="15">
        <v>6</v>
      </c>
      <c r="C11" s="51">
        <v>0.25336282</v>
      </c>
      <c r="D11" s="51">
        <v>0.01946795</v>
      </c>
      <c r="E11" s="51">
        <v>0.09840399</v>
      </c>
      <c r="F11" s="51">
        <v>0.06247583</v>
      </c>
      <c r="G11" s="51">
        <v>0.11627171999999998</v>
      </c>
      <c r="H11" s="51">
        <v>0</v>
      </c>
      <c r="I11" s="51">
        <v>0.04481485</v>
      </c>
      <c r="J11" s="51">
        <v>0</v>
      </c>
      <c r="K11" s="51">
        <v>0.019249020000000002</v>
      </c>
      <c r="L11" s="51">
        <v>0.021449489999999998</v>
      </c>
      <c r="M11" s="51">
        <v>0.09482361</v>
      </c>
      <c r="N11" s="51">
        <v>0.00132838</v>
      </c>
      <c r="O11" s="51">
        <v>0.05409587000000001</v>
      </c>
      <c r="P11" s="51">
        <v>0.00747607</v>
      </c>
      <c r="Q11" s="52">
        <v>0.02679607</v>
      </c>
    </row>
    <row r="12" spans="2:17" ht="12.75">
      <c r="B12" s="15">
        <v>8</v>
      </c>
      <c r="C12" s="51">
        <v>0.22155246</v>
      </c>
      <c r="D12" s="51">
        <v>0.17999346</v>
      </c>
      <c r="E12" s="51">
        <v>0.13028700000000001</v>
      </c>
      <c r="F12" s="51">
        <v>0.02688229</v>
      </c>
      <c r="G12" s="51">
        <v>0.11208047999999998</v>
      </c>
      <c r="H12" s="51">
        <v>0.02285416</v>
      </c>
      <c r="I12" s="51">
        <v>0.08234345</v>
      </c>
      <c r="J12" s="51">
        <v>0.060767619999999994</v>
      </c>
      <c r="K12" s="51">
        <v>0.01519719</v>
      </c>
      <c r="L12" s="51">
        <v>0.08346245</v>
      </c>
      <c r="M12" s="51">
        <v>0.06725789</v>
      </c>
      <c r="N12" s="51">
        <v>0.06423872</v>
      </c>
      <c r="O12" s="51">
        <v>0.03673114000000001</v>
      </c>
      <c r="P12" s="51">
        <v>0.012768830000000002</v>
      </c>
      <c r="Q12" s="52">
        <v>0.02216768</v>
      </c>
    </row>
    <row r="13" spans="2:17" ht="12.75">
      <c r="B13" s="15">
        <v>10</v>
      </c>
      <c r="C13" s="51">
        <v>0.18815279000000001</v>
      </c>
      <c r="D13" s="51">
        <v>0.18254019000000002</v>
      </c>
      <c r="E13" s="51">
        <v>0.11145989000000002</v>
      </c>
      <c r="F13" s="51">
        <v>0.08689417</v>
      </c>
      <c r="G13" s="51">
        <v>0.09481404</v>
      </c>
      <c r="H13" s="51">
        <v>0.13129745999999998</v>
      </c>
      <c r="I13" s="51">
        <v>0.04704959</v>
      </c>
      <c r="J13" s="51">
        <v>0</v>
      </c>
      <c r="K13" s="51">
        <v>0.03706121</v>
      </c>
      <c r="L13" s="51">
        <v>0.02590738</v>
      </c>
      <c r="M13" s="51">
        <v>0.04267326</v>
      </c>
      <c r="N13" s="51">
        <v>0.011881570000000001</v>
      </c>
      <c r="O13" s="51">
        <v>0</v>
      </c>
      <c r="P13" s="51">
        <v>0</v>
      </c>
      <c r="Q13" s="52">
        <v>0.044261629999999996</v>
      </c>
    </row>
    <row r="14" spans="2:17" ht="12.75">
      <c r="B14" s="15">
        <v>12</v>
      </c>
      <c r="C14" s="51">
        <v>0.22664414999999996</v>
      </c>
      <c r="D14" s="51">
        <v>0.28389865000000003</v>
      </c>
      <c r="E14" s="51">
        <v>0.06275959</v>
      </c>
      <c r="F14" s="51">
        <v>0.06948967</v>
      </c>
      <c r="G14" s="51">
        <v>0.16980808999999997</v>
      </c>
      <c r="H14" s="51">
        <v>0.032114710000000005</v>
      </c>
      <c r="I14" s="51">
        <v>0.0420774</v>
      </c>
      <c r="J14" s="51">
        <v>0.02920884</v>
      </c>
      <c r="K14" s="51">
        <v>0.05699829</v>
      </c>
      <c r="L14" s="51">
        <v>0.06896830999999999</v>
      </c>
      <c r="M14" s="51">
        <v>0.0786038</v>
      </c>
      <c r="N14" s="51">
        <v>0.07510431</v>
      </c>
      <c r="O14" s="51">
        <v>0.00263211</v>
      </c>
      <c r="P14" s="51">
        <v>0</v>
      </c>
      <c r="Q14" s="52">
        <v>0</v>
      </c>
    </row>
    <row r="15" spans="2:17" ht="12.75">
      <c r="B15" s="15">
        <v>14</v>
      </c>
      <c r="C15" s="51">
        <v>0.22100979</v>
      </c>
      <c r="D15" s="51">
        <v>0.21246927</v>
      </c>
      <c r="E15" s="51">
        <v>0.15900783000000002</v>
      </c>
      <c r="F15" s="51">
        <v>0.01517632</v>
      </c>
      <c r="G15" s="51">
        <v>0.0993299</v>
      </c>
      <c r="H15" s="51">
        <v>0.08763713999999999</v>
      </c>
      <c r="I15" s="51">
        <v>0.03454698</v>
      </c>
      <c r="J15" s="51">
        <v>0</v>
      </c>
      <c r="K15" s="51">
        <v>0.08053644999999998</v>
      </c>
      <c r="L15" s="51">
        <v>0.04324275999999999</v>
      </c>
      <c r="M15" s="51">
        <v>0.00334451</v>
      </c>
      <c r="N15" s="51">
        <v>0</v>
      </c>
      <c r="O15" s="51">
        <v>0.05072623</v>
      </c>
      <c r="P15" s="51" t="s">
        <v>8</v>
      </c>
      <c r="Q15" s="52">
        <v>0.00599284</v>
      </c>
    </row>
    <row r="16" spans="2:17" ht="12.75">
      <c r="B16" s="15">
        <v>16</v>
      </c>
      <c r="C16" s="51">
        <v>0.16923405000000002</v>
      </c>
      <c r="D16" s="51">
        <v>0.25820659</v>
      </c>
      <c r="E16" s="51">
        <v>0.14750523</v>
      </c>
      <c r="F16" s="51">
        <v>0.06234597</v>
      </c>
      <c r="G16" s="51">
        <v>0.15071475</v>
      </c>
      <c r="H16" s="51">
        <v>0.054730999999999995</v>
      </c>
      <c r="I16" s="51">
        <v>0.02403311</v>
      </c>
      <c r="J16" s="51">
        <v>0</v>
      </c>
      <c r="K16" s="51">
        <v>0.035545120000000006</v>
      </c>
      <c r="L16" s="51">
        <v>0.04044694</v>
      </c>
      <c r="M16" s="51">
        <v>0.08665149</v>
      </c>
      <c r="N16" s="51">
        <v>0.034226360000000004</v>
      </c>
      <c r="O16" s="51">
        <v>0.00824361</v>
      </c>
      <c r="P16" s="51">
        <v>0</v>
      </c>
      <c r="Q16" s="52">
        <v>0.015245209999999999</v>
      </c>
    </row>
    <row r="17" spans="2:17" ht="12.75">
      <c r="B17" s="15">
        <v>18</v>
      </c>
      <c r="C17" s="51">
        <v>0.13951245</v>
      </c>
      <c r="D17" s="51">
        <v>0.24295054000000002</v>
      </c>
      <c r="E17" s="51">
        <v>0.13542551000000003</v>
      </c>
      <c r="F17" s="51">
        <v>0.09258172</v>
      </c>
      <c r="G17" s="51">
        <v>0.12135665000000001</v>
      </c>
      <c r="H17" s="51">
        <v>0.060517690000000006</v>
      </c>
      <c r="I17" s="51">
        <v>0.04603867999999999</v>
      </c>
      <c r="J17" s="51">
        <v>0</v>
      </c>
      <c r="K17" s="51">
        <v>0.01566136</v>
      </c>
      <c r="L17" s="51">
        <v>0.04385461</v>
      </c>
      <c r="M17" s="51">
        <v>0.02401427</v>
      </c>
      <c r="N17" s="51">
        <v>0.04182929999999999</v>
      </c>
      <c r="O17" s="51">
        <v>0.026498050000000002</v>
      </c>
      <c r="P17" s="51">
        <v>0</v>
      </c>
      <c r="Q17" s="52">
        <v>0.04295878999999999</v>
      </c>
    </row>
    <row r="18" spans="2:17" ht="12.75">
      <c r="B18" s="15">
        <v>20</v>
      </c>
      <c r="C18" s="51">
        <v>0.17169964</v>
      </c>
      <c r="D18" s="51">
        <v>0.17758425</v>
      </c>
      <c r="E18" s="51">
        <v>0.1152012</v>
      </c>
      <c r="F18" s="51">
        <v>0.08715337000000001</v>
      </c>
      <c r="G18" s="51">
        <v>0.07631255</v>
      </c>
      <c r="H18" s="51">
        <v>0.11069297000000002</v>
      </c>
      <c r="I18" s="51">
        <v>0.06971648000000001</v>
      </c>
      <c r="J18" s="51">
        <v>0.017404450000000002</v>
      </c>
      <c r="K18" s="51">
        <v>0.011234790000000001</v>
      </c>
      <c r="L18" s="51">
        <v>0.07749367</v>
      </c>
      <c r="M18" s="51">
        <v>0.04976199</v>
      </c>
      <c r="N18" s="51">
        <v>0.040473630000000003</v>
      </c>
      <c r="O18" s="51">
        <v>0.01166892</v>
      </c>
      <c r="P18" s="51">
        <v>0.01933049</v>
      </c>
      <c r="Q18" s="52">
        <v>0</v>
      </c>
    </row>
    <row r="19" spans="2:17" ht="12.75">
      <c r="B19" s="15">
        <v>22</v>
      </c>
      <c r="C19" s="51">
        <v>0.2452919</v>
      </c>
      <c r="D19" s="51">
        <v>0.15280818000000002</v>
      </c>
      <c r="E19" s="51">
        <v>0.15214908000000002</v>
      </c>
      <c r="F19" s="51">
        <v>0.17867986999999996</v>
      </c>
      <c r="G19" s="51">
        <v>0.11323069</v>
      </c>
      <c r="H19" s="51">
        <v>0</v>
      </c>
      <c r="I19" s="51">
        <v>0.024531620000000004</v>
      </c>
      <c r="J19" s="51">
        <v>0</v>
      </c>
      <c r="K19" s="51">
        <v>0.02308261</v>
      </c>
      <c r="L19" s="51">
        <v>0.04690521999999999</v>
      </c>
      <c r="M19" s="51">
        <v>0.09413063</v>
      </c>
      <c r="N19" s="51">
        <v>0.04759722</v>
      </c>
      <c r="O19" s="51">
        <v>0.02359111</v>
      </c>
      <c r="P19" s="51">
        <v>0.02038824</v>
      </c>
      <c r="Q19" s="52">
        <v>0.042632720000000006</v>
      </c>
    </row>
    <row r="20" spans="2:17" ht="12.75">
      <c r="B20" s="15">
        <v>24</v>
      </c>
      <c r="C20" s="51">
        <v>0.21351353999999997</v>
      </c>
      <c r="D20" s="51">
        <v>0.12001596999999999</v>
      </c>
      <c r="E20" s="51">
        <v>0.14015803999999998</v>
      </c>
      <c r="F20" s="51">
        <v>0.10427428999999999</v>
      </c>
      <c r="G20" s="51">
        <v>0.10359742</v>
      </c>
      <c r="H20" s="51">
        <v>0.04404708</v>
      </c>
      <c r="I20" s="51">
        <v>0.041602560000000004</v>
      </c>
      <c r="J20" s="51">
        <v>0.0359924</v>
      </c>
      <c r="K20" s="51">
        <v>0</v>
      </c>
      <c r="L20" s="51">
        <v>0.04969854</v>
      </c>
      <c r="M20" s="51">
        <v>0.09764852000000002</v>
      </c>
      <c r="N20" s="51">
        <v>0.041758909999999996</v>
      </c>
      <c r="O20" s="51">
        <v>0.01172842</v>
      </c>
      <c r="P20" s="51">
        <v>0.019690640000000002</v>
      </c>
      <c r="Q20" s="52">
        <v>0.00895158</v>
      </c>
    </row>
    <row r="21" spans="2:17" ht="12.75">
      <c r="B21" s="15">
        <v>26</v>
      </c>
      <c r="C21" s="51">
        <v>0.26775614000000003</v>
      </c>
      <c r="D21" s="51">
        <v>0.19886863000000002</v>
      </c>
      <c r="E21" s="51">
        <v>0.22633748999999997</v>
      </c>
      <c r="F21" s="51">
        <v>0.09706673</v>
      </c>
      <c r="G21" s="51">
        <v>0.07287713999999999</v>
      </c>
      <c r="H21" s="51">
        <v>0.052853840000000006</v>
      </c>
      <c r="I21" s="51">
        <v>0.03300093</v>
      </c>
      <c r="J21" s="51">
        <v>0.016704780000000002</v>
      </c>
      <c r="K21" s="51">
        <v>0.06494439</v>
      </c>
      <c r="L21" s="51">
        <v>0.0711703</v>
      </c>
      <c r="M21" s="51">
        <v>0.08038301</v>
      </c>
      <c r="N21" s="51" t="s">
        <v>8</v>
      </c>
      <c r="O21" s="51">
        <v>0.038325969999999994</v>
      </c>
      <c r="P21" s="51">
        <v>0.00212921</v>
      </c>
      <c r="Q21" s="52">
        <v>0.048233719999999994</v>
      </c>
    </row>
    <row r="22" spans="2:17" ht="12.75">
      <c r="B22" s="15">
        <v>28</v>
      </c>
      <c r="C22" s="51">
        <v>0.14898367</v>
      </c>
      <c r="D22" s="51">
        <v>0.24179179999999997</v>
      </c>
      <c r="E22" s="51">
        <v>0.14826680999999997</v>
      </c>
      <c r="F22" s="51">
        <v>0.11292255999999999</v>
      </c>
      <c r="G22" s="51">
        <v>0.15865184999999998</v>
      </c>
      <c r="H22" s="51">
        <v>0.08588674999999998</v>
      </c>
      <c r="I22" s="51">
        <v>0.06160739</v>
      </c>
      <c r="J22" s="51">
        <v>0.01190041</v>
      </c>
      <c r="K22" s="51">
        <v>0.0163817</v>
      </c>
      <c r="L22" s="51">
        <v>0.047555429999999996</v>
      </c>
      <c r="M22" s="51">
        <v>0.11055021</v>
      </c>
      <c r="N22" s="51">
        <v>0.0462641</v>
      </c>
      <c r="O22" s="51">
        <v>0</v>
      </c>
      <c r="P22" s="51">
        <v>0.02014736</v>
      </c>
      <c r="Q22" s="52">
        <v>0.023768030000000002</v>
      </c>
    </row>
    <row r="23" spans="2:17" ht="12.75">
      <c r="B23" s="15">
        <v>30</v>
      </c>
      <c r="C23" s="51">
        <v>0.28225355999999996</v>
      </c>
      <c r="D23" s="51">
        <v>0.23067006</v>
      </c>
      <c r="E23" s="51">
        <v>0.12988322</v>
      </c>
      <c r="F23" s="51">
        <v>0.09587514999999999</v>
      </c>
      <c r="G23" s="51">
        <v>0.11259152</v>
      </c>
      <c r="H23" s="51">
        <v>0</v>
      </c>
      <c r="I23" s="51">
        <v>0.04195155</v>
      </c>
      <c r="J23" s="51">
        <v>0</v>
      </c>
      <c r="K23" s="51">
        <v>0.017488390000000003</v>
      </c>
      <c r="L23" s="51">
        <v>0.05028045</v>
      </c>
      <c r="M23" s="51">
        <v>0</v>
      </c>
      <c r="N23" s="51">
        <v>0.04399147000000001</v>
      </c>
      <c r="O23" s="51">
        <v>0.02785642</v>
      </c>
      <c r="P23" s="51">
        <v>0.020170220000000003</v>
      </c>
      <c r="Q23" s="52">
        <v>0.03223866</v>
      </c>
    </row>
    <row r="24" spans="2:17" ht="12.75">
      <c r="B24" s="15">
        <v>32</v>
      </c>
      <c r="C24" s="51">
        <v>0.18019390999999998</v>
      </c>
      <c r="D24" s="51">
        <v>0.23004395</v>
      </c>
      <c r="E24" s="51">
        <v>0.12636726999999998</v>
      </c>
      <c r="F24" s="51">
        <v>0.08290413</v>
      </c>
      <c r="G24" s="51">
        <v>0.08388805</v>
      </c>
      <c r="H24" s="51">
        <v>0.02376222</v>
      </c>
      <c r="I24" s="51">
        <v>0.021978690000000002</v>
      </c>
      <c r="J24" s="51">
        <v>0.024711990000000003</v>
      </c>
      <c r="K24" s="51">
        <v>0.026949180000000003</v>
      </c>
      <c r="L24" s="51">
        <v>0</v>
      </c>
      <c r="M24" s="51">
        <v>0.03768924</v>
      </c>
      <c r="N24" s="51">
        <v>0.040689619999999996</v>
      </c>
      <c r="O24" s="51">
        <v>0.02244339</v>
      </c>
      <c r="P24" s="51">
        <v>0.01567126</v>
      </c>
      <c r="Q24" s="52">
        <v>0.05799299</v>
      </c>
    </row>
    <row r="25" spans="2:17" ht="12.75">
      <c r="B25" s="15">
        <v>34</v>
      </c>
      <c r="C25" s="51">
        <v>0.23693619000000002</v>
      </c>
      <c r="D25" s="51">
        <v>0.25714764</v>
      </c>
      <c r="E25" s="51">
        <v>0.16550211999999995</v>
      </c>
      <c r="F25" s="51">
        <v>0.08726382999999999</v>
      </c>
      <c r="G25" s="51">
        <v>0.08249151999999998</v>
      </c>
      <c r="H25" s="51">
        <v>0.08822954</v>
      </c>
      <c r="I25" s="51" t="s">
        <v>8</v>
      </c>
      <c r="J25" s="51">
        <v>0</v>
      </c>
      <c r="K25" s="51">
        <v>0.02533394</v>
      </c>
      <c r="L25" s="51">
        <v>0</v>
      </c>
      <c r="M25" s="51">
        <v>0.0973062</v>
      </c>
      <c r="N25" s="51">
        <v>0.10545685</v>
      </c>
      <c r="O25" s="51">
        <v>0</v>
      </c>
      <c r="P25" s="51">
        <v>0.02021259</v>
      </c>
      <c r="Q25" s="52" t="s">
        <v>8</v>
      </c>
    </row>
    <row r="26" spans="2:17" ht="12.75">
      <c r="B26" s="15">
        <v>36</v>
      </c>
      <c r="C26" s="51">
        <v>0.21885610999999996</v>
      </c>
      <c r="D26" s="51">
        <v>0.2038937</v>
      </c>
      <c r="E26" s="51">
        <v>0.11821972</v>
      </c>
      <c r="F26" s="51">
        <v>0.06751277</v>
      </c>
      <c r="G26" s="51">
        <v>0.07289214999999999</v>
      </c>
      <c r="H26" s="51">
        <v>0.10626815000000002</v>
      </c>
      <c r="I26" s="51">
        <v>0.04593060000000001</v>
      </c>
      <c r="J26" s="51">
        <v>0.03420864999999999</v>
      </c>
      <c r="K26" s="51">
        <v>0.010183079999999999</v>
      </c>
      <c r="L26" s="51">
        <v>0.01437076</v>
      </c>
      <c r="M26" s="51">
        <v>0</v>
      </c>
      <c r="N26" s="51">
        <v>0.04772014</v>
      </c>
      <c r="O26" s="51">
        <v>0.020156630000000002</v>
      </c>
      <c r="P26" s="51">
        <v>0</v>
      </c>
      <c r="Q26" s="52">
        <v>0.0248069</v>
      </c>
    </row>
    <row r="27" spans="2:17" ht="13.5" thickBot="1">
      <c r="B27" s="16">
        <v>38</v>
      </c>
      <c r="C27" s="53">
        <v>0.26919512</v>
      </c>
      <c r="D27" s="53">
        <v>0.22594555</v>
      </c>
      <c r="E27" s="53" t="s">
        <v>8</v>
      </c>
      <c r="F27" s="53">
        <v>0.08607851</v>
      </c>
      <c r="G27" s="53">
        <v>0.10909654</v>
      </c>
      <c r="H27" s="53">
        <v>0.07579326</v>
      </c>
      <c r="I27" s="53">
        <v>0.03128878</v>
      </c>
      <c r="J27" s="53">
        <v>0.03851296</v>
      </c>
      <c r="K27" s="53" t="s">
        <v>8</v>
      </c>
      <c r="L27" s="53">
        <v>0</v>
      </c>
      <c r="M27" s="53">
        <v>0.03046359</v>
      </c>
      <c r="N27" s="53">
        <v>0.035921310000000005</v>
      </c>
      <c r="O27" s="53">
        <v>0.02823494</v>
      </c>
      <c r="P27" s="53">
        <v>0</v>
      </c>
      <c r="Q27" s="54">
        <v>0</v>
      </c>
    </row>
    <row r="28" spans="2:17" ht="12.75">
      <c r="B28" s="24" t="s">
        <v>1</v>
      </c>
      <c r="C28" s="38">
        <f aca="true" t="shared" si="0" ref="C28:Q28">AVERAGE(C8:C27)</f>
        <v>0.21342002799999998</v>
      </c>
      <c r="D28" s="18">
        <f t="shared" si="0"/>
        <v>0.20354855350000003</v>
      </c>
      <c r="E28" s="18">
        <f t="shared" si="0"/>
        <v>0.13563986526315785</v>
      </c>
      <c r="F28" s="18">
        <f t="shared" si="0"/>
        <v>0.08119741349999998</v>
      </c>
      <c r="G28" s="18">
        <f t="shared" si="0"/>
        <v>0.1079041185</v>
      </c>
      <c r="H28" s="18">
        <f t="shared" si="0"/>
        <v>0.0559603305</v>
      </c>
      <c r="I28" s="18">
        <f t="shared" si="0"/>
        <v>0.04153113947368421</v>
      </c>
      <c r="J28" s="18">
        <f t="shared" si="0"/>
        <v>0.016019214</v>
      </c>
      <c r="K28" s="18">
        <f t="shared" si="0"/>
        <v>0.028628547368421055</v>
      </c>
      <c r="L28" s="18">
        <f t="shared" si="0"/>
        <v>0.043009415999999995</v>
      </c>
      <c r="M28" s="18">
        <f t="shared" si="0"/>
        <v>0.06035670550000001</v>
      </c>
      <c r="N28" s="18">
        <f t="shared" si="0"/>
        <v>0.03920766947368421</v>
      </c>
      <c r="O28" s="18">
        <f t="shared" si="0"/>
        <v>0.022848229000000005</v>
      </c>
      <c r="P28" s="18">
        <f t="shared" si="0"/>
        <v>0.009528244736842106</v>
      </c>
      <c r="Q28" s="19">
        <f t="shared" si="0"/>
        <v>0.026831881578947364</v>
      </c>
    </row>
    <row r="29" spans="2:17" ht="13.5" thickBot="1">
      <c r="B29" s="25" t="s">
        <v>2</v>
      </c>
      <c r="C29" s="20">
        <f aca="true" t="shared" si="1" ref="C29:Q29">STDEV(C8:C27)</f>
        <v>0.03974815247457695</v>
      </c>
      <c r="D29" s="21">
        <f t="shared" si="1"/>
        <v>0.06170722887704798</v>
      </c>
      <c r="E29" s="21">
        <f t="shared" si="1"/>
        <v>0.03272746890668587</v>
      </c>
      <c r="F29" s="21">
        <f t="shared" si="1"/>
        <v>0.03375242865249341</v>
      </c>
      <c r="G29" s="21">
        <f t="shared" si="1"/>
        <v>0.027064715256413442</v>
      </c>
      <c r="H29" s="21">
        <f t="shared" si="1"/>
        <v>0.04287970963360023</v>
      </c>
      <c r="I29" s="21">
        <f t="shared" si="1"/>
        <v>0.016878866982905465</v>
      </c>
      <c r="J29" s="21">
        <f t="shared" si="1"/>
        <v>0.017188811292167993</v>
      </c>
      <c r="K29" s="21">
        <f t="shared" si="1"/>
        <v>0.020664206410592585</v>
      </c>
      <c r="L29" s="21">
        <f t="shared" si="1"/>
        <v>0.025563794342347873</v>
      </c>
      <c r="M29" s="21">
        <f t="shared" si="1"/>
        <v>0.03733881059720067</v>
      </c>
      <c r="N29" s="21">
        <f t="shared" si="1"/>
        <v>0.025718470816116983</v>
      </c>
      <c r="O29" s="21">
        <f t="shared" si="1"/>
        <v>0.019410957761732614</v>
      </c>
      <c r="P29" s="21">
        <f t="shared" si="1"/>
        <v>0.009101458593708646</v>
      </c>
      <c r="Q29" s="22">
        <f t="shared" si="1"/>
        <v>0.01786567866051965</v>
      </c>
    </row>
    <row r="30" spans="4:28" ht="12.75">
      <c r="D30" s="1"/>
      <c r="F30" s="1"/>
      <c r="J30" s="1"/>
      <c r="N30" s="1"/>
      <c r="P30" s="1"/>
      <c r="R30" s="1"/>
      <c r="V30" s="1"/>
      <c r="X30" s="1"/>
      <c r="Z30" s="1"/>
      <c r="AB30" s="1"/>
    </row>
    <row r="31" spans="4:30" ht="12.75">
      <c r="D31" s="1"/>
      <c r="F31" s="1"/>
      <c r="H31" s="1"/>
      <c r="L31" s="1"/>
      <c r="P31" s="1"/>
      <c r="R31" s="1"/>
      <c r="T31" s="1"/>
      <c r="X31" s="1"/>
      <c r="Z31" s="1"/>
      <c r="AB31" s="1"/>
      <c r="AD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pthamer</cp:lastModifiedBy>
  <dcterms:created xsi:type="dcterms:W3CDTF">2010-05-11T00:07:54Z</dcterms:created>
  <dcterms:modified xsi:type="dcterms:W3CDTF">2010-08-01T02:02:51Z</dcterms:modified>
  <cp:category/>
  <cp:version/>
  <cp:contentType/>
  <cp:contentStatus/>
</cp:coreProperties>
</file>