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560" yWindow="1860" windowWidth="16660" windowHeight="11740" activeTab="0"/>
  </bookViews>
  <sheets>
    <sheet name="Card Reports" sheetId="1" r:id="rId1"/>
    <sheet name="Card Totals, by Island" sheetId="2" r:id="rId2"/>
    <sheet name="Card Totals, by Card Release" sheetId="3" r:id="rId3"/>
  </sheets>
  <definedNames>
    <definedName name="_xlnm.Print_Titles" localSheetId="0">'Card Reports'!$1:$1</definedName>
  </definedNames>
  <calcPr fullCalcOnLoad="1"/>
</workbook>
</file>

<file path=xl/sharedStrings.xml><?xml version="1.0" encoding="utf-8"?>
<sst xmlns="http://schemas.openxmlformats.org/spreadsheetml/2006/main" count="1053" uniqueCount="509">
  <si>
    <t>Kaena Point (north shore side)</t>
  </si>
  <si>
    <t>Aug. 23, 2004</t>
  </si>
  <si>
    <t>021-Oahu</t>
  </si>
  <si>
    <t>Release 021</t>
  </si>
  <si>
    <t>Card was a little weathered.</t>
  </si>
  <si>
    <t>Goat (Mokuauia) Island</t>
  </si>
  <si>
    <r>
      <t xml:space="preserve">Cards Reported from </t>
    </r>
    <r>
      <rPr>
        <b/>
        <sz val="9"/>
        <rFont val="Geneva"/>
        <family val="0"/>
      </rPr>
      <t>Release 011</t>
    </r>
  </si>
  <si>
    <t>Found in other debris 15 feet from the shoreline on old, rocky reef.</t>
  </si>
  <si>
    <t>Chun's Reef on the north shore of Oahu.</t>
  </si>
  <si>
    <t>Release K2</t>
  </si>
  <si>
    <t>K2-Oahu</t>
  </si>
  <si>
    <t>Sept. 25, 2003</t>
  </si>
  <si>
    <t>Aug. 10, 2004 (card received by mail)</t>
  </si>
  <si>
    <r>
      <t xml:space="preserve">Cards Reported from </t>
    </r>
    <r>
      <rPr>
        <b/>
        <sz val="9"/>
        <rFont val="Geneva"/>
        <family val="0"/>
      </rPr>
      <t>Release 019</t>
    </r>
  </si>
  <si>
    <r>
      <t xml:space="preserve">Cards Reported from </t>
    </r>
    <r>
      <rPr>
        <b/>
        <sz val="9"/>
        <rFont val="Geneva"/>
        <family val="0"/>
      </rPr>
      <t>Release 020</t>
    </r>
  </si>
  <si>
    <r>
      <t xml:space="preserve">Cards Reported from </t>
    </r>
    <r>
      <rPr>
        <b/>
        <sz val="9"/>
        <rFont val="Geneva"/>
        <family val="0"/>
      </rPr>
      <t>Release 021</t>
    </r>
  </si>
  <si>
    <t>Good condition, with many bryozoans attached to the back side of the card.</t>
  </si>
  <si>
    <t>Dec. 4, 2004 around 2 pm</t>
  </si>
  <si>
    <t>Dec. 20, 2004</t>
  </si>
  <si>
    <t>Dec. 3, 2004</t>
  </si>
  <si>
    <t>Ahukini</t>
  </si>
  <si>
    <t>Feb. 15, 2003</t>
  </si>
  <si>
    <t>Feb. 17, 2003</t>
  </si>
  <si>
    <t xml:space="preserve">One card was broken in half. No organisms attached. </t>
  </si>
  <si>
    <t>Oct. 6, 2003</t>
  </si>
  <si>
    <t>East coast beach, 1/2 mile north of the Kauai Beach Villas Resort.</t>
  </si>
  <si>
    <r>
      <t xml:space="preserve">Cards Reported from </t>
    </r>
    <r>
      <rPr>
        <b/>
        <sz val="9"/>
        <rFont val="Geneva"/>
        <family val="0"/>
      </rPr>
      <t>Release 006</t>
    </r>
  </si>
  <si>
    <t>Fronting the Lihue Airport between Nawiliwili and Ahukini.</t>
  </si>
  <si>
    <t>Mar. 12, 2003 (card received by mail)</t>
  </si>
  <si>
    <t>K2-Kauai</t>
  </si>
  <si>
    <t>Release 015</t>
  </si>
  <si>
    <t>Found on the sand.</t>
  </si>
  <si>
    <t>Release 013</t>
  </si>
  <si>
    <t>013-Oahu</t>
  </si>
  <si>
    <t>The card does not show any damage.</t>
  </si>
  <si>
    <t>Jan. 22, 2003</t>
  </si>
  <si>
    <t>On the rocks in front of 91-459 Pupu St., Ewa Beach.</t>
  </si>
  <si>
    <t>Feb. 1, 2003</t>
  </si>
  <si>
    <t>West Breakwater, Kahului</t>
  </si>
  <si>
    <r>
      <t xml:space="preserve">Cards Reported from </t>
    </r>
    <r>
      <rPr>
        <b/>
        <sz val="9"/>
        <rFont val="Geneva"/>
        <family val="0"/>
      </rPr>
      <t>Release 013</t>
    </r>
  </si>
  <si>
    <t>Kaena Point Coastal Reserve, on the shore approx. 1 mile from the entrance way.</t>
  </si>
  <si>
    <t>022</t>
  </si>
  <si>
    <t>Marble Beach, adjacent to a runway at Lihue Airport.</t>
  </si>
  <si>
    <t>Barbers Point Beach, about 1/2 mile west of the jetty (behind the airport runway) if you are walking towards the canal (Campbell Industrial).</t>
  </si>
  <si>
    <t>Sand Island Beach Park (south shore of Sand Island).</t>
  </si>
  <si>
    <t xml:space="preserve">The card is in very good condition. </t>
  </si>
  <si>
    <t>Jan. 16, 2003, 0900</t>
  </si>
  <si>
    <t>Jan. 23, 2003</t>
  </si>
  <si>
    <t>Apr. 14, 2003 (card received by mail)</t>
  </si>
  <si>
    <t>Clean</t>
  </si>
  <si>
    <t>Oct. 11, 2004</t>
  </si>
  <si>
    <t>Kapaa Beach Park, Kapaa</t>
  </si>
  <si>
    <t>Drift Cards Reported (by Island, as of February 22, 2005)</t>
  </si>
  <si>
    <t>Drift Cards Reported (by Card Release, as of February 22, 2005)</t>
  </si>
  <si>
    <t>The card had paint worn away in about 9 spots. In 4 of those spots, the wear was enough to go down a few layers of the wood. All of the corners were worn rounded and almost smooth. There were numerous scratches. No barnacles were found on it -- it was dry and "jammed" in shore rocks.</t>
  </si>
  <si>
    <t>Campbell Industrial Park area fronting the airstrip runway.</t>
  </si>
  <si>
    <t>June 21, 2004 (card received by mail)</t>
  </si>
  <si>
    <t>Kipu Kai beach</t>
  </si>
  <si>
    <t>Card looks like it has been in the water awhile. It's pretty beat up and has mold growing on half the back of it.</t>
  </si>
  <si>
    <t>Jan. 26, 2003</t>
  </si>
  <si>
    <t>Cards are clean.</t>
  </si>
  <si>
    <t>002-Oahu</t>
  </si>
  <si>
    <t>Jan. 28, 2004</t>
  </si>
  <si>
    <t>Jan. 27, 2004</t>
  </si>
  <si>
    <t>Jan. 29, 2004</t>
  </si>
  <si>
    <t>8 knots from 105°</t>
  </si>
  <si>
    <t>On the beach inside the old Navy base at Barber's Pt.</t>
  </si>
  <si>
    <t>Apr. 22, 2004</t>
  </si>
  <si>
    <t>Apr. 25, 2004</t>
  </si>
  <si>
    <t>Card was in good condition.</t>
  </si>
  <si>
    <t>Jan. 28, 2003 (card received by mail)</t>
  </si>
  <si>
    <t>Location Found and Description</t>
  </si>
  <si>
    <t>May 16, 2003 (notified by mail)</t>
  </si>
  <si>
    <t>Under coconut tree in backyard of 91-447 Pupu St., Ewa Beach.</t>
  </si>
  <si>
    <t>The card is pretty scratched up, but other than that, in good condition.</t>
  </si>
  <si>
    <r>
      <t xml:space="preserve">Cards Reported from </t>
    </r>
    <r>
      <rPr>
        <b/>
        <sz val="9"/>
        <rFont val="Geneva"/>
        <family val="0"/>
      </rPr>
      <t>Release 010</t>
    </r>
  </si>
  <si>
    <t>Winds that day were out of the SW, blowing 15-20 knots. There was a small swell from the east.</t>
  </si>
  <si>
    <t>Feb. 14, 2003 (card received by mail)</t>
  </si>
  <si>
    <t>Feb. 11, 2003 (notified by phone)</t>
  </si>
  <si>
    <t>024</t>
  </si>
  <si>
    <t>Nov. 17, 2004 1048</t>
  </si>
  <si>
    <t xml:space="preserve">9 knots from 45° </t>
  </si>
  <si>
    <t>Between Wailua and Lihue</t>
  </si>
  <si>
    <t>Dec. 2, 2004</t>
  </si>
  <si>
    <t>Dec. 6, 2004 (card received by mail)</t>
  </si>
  <si>
    <t>On the beach at the western end of the Barbers Point Naval Air Station.</t>
  </si>
  <si>
    <t>On the shoreline at Nanakuli.</t>
  </si>
  <si>
    <t>Barbers Point Beach Park</t>
  </si>
  <si>
    <t>Good condition. Clean.</t>
  </si>
  <si>
    <t>The card is in very good condition.</t>
  </si>
  <si>
    <t>Mar. 21, 2003</t>
  </si>
  <si>
    <t>South side of Laie Point, on the beach.</t>
  </si>
  <si>
    <t>Mar. 31, 2003</t>
  </si>
  <si>
    <t>005</t>
  </si>
  <si>
    <t>Apr. 17, 2003 1102</t>
  </si>
  <si>
    <t>16 knots from 095°</t>
  </si>
  <si>
    <t>May 7, 2003 (notified by mail)</t>
  </si>
  <si>
    <t>Mar. 10, 2003</t>
  </si>
  <si>
    <r>
      <t xml:space="preserve">Cards Reported from </t>
    </r>
    <r>
      <rPr>
        <b/>
        <sz val="9"/>
        <rFont val="Geneva"/>
        <family val="0"/>
      </rPr>
      <t>Release 023</t>
    </r>
  </si>
  <si>
    <t>001</t>
  </si>
  <si>
    <t>021</t>
  </si>
  <si>
    <t>Aug. 13, 2004 1236</t>
  </si>
  <si>
    <t xml:space="preserve">18 knots from 80° </t>
  </si>
  <si>
    <t>Found between Malaekahana and Hukilau Beach, on north shore of Oahu (close to Hukilau Beach).</t>
  </si>
  <si>
    <t>Found approx. 200 yds offshore. Looks like it had only recently been put to sea.  There was no growth of any kind.</t>
  </si>
  <si>
    <t>Dec. 9, 2003</t>
  </si>
  <si>
    <t>Feb. 23, 2004</t>
  </si>
  <si>
    <t>Mar. 8, 2004 (notified by mail)</t>
  </si>
  <si>
    <t>Very clean, no growth, no slime.</t>
  </si>
  <si>
    <r>
      <t xml:space="preserve">Cards Reported from </t>
    </r>
    <r>
      <rPr>
        <b/>
        <sz val="9"/>
        <rFont val="Geneva"/>
        <family val="0"/>
      </rPr>
      <t>Release 007</t>
    </r>
  </si>
  <si>
    <t>South shore, between Gillen's Beach and Rice Ranch in the Mahale'apu area.</t>
  </si>
  <si>
    <t>July 25, 2003</t>
  </si>
  <si>
    <t>Jan. 23, 2004</t>
  </si>
  <si>
    <t>Feb. 24, 2004</t>
  </si>
  <si>
    <t>Nawiliwili Harbor outer breakwater, roughly 21 degrees 57.5 min N, 159 degrees 22 min W.</t>
  </si>
  <si>
    <t>Apr. 14, 2004</t>
  </si>
  <si>
    <t>No wildlife growing on the card, but it was fairly beaten up, as if it had spent some time being banged on the rocks. Corners slightly rounded, lettering difficult to read.</t>
  </si>
  <si>
    <t>Aug. 31, 2004</t>
  </si>
  <si>
    <t>The card was in good shape, but a little faded. Nothing was attached to the card.</t>
  </si>
  <si>
    <t>Sept. 12, 2004</t>
  </si>
  <si>
    <t>On the Diamond Head side of Portlock Point, about 100 yards from the point.</t>
  </si>
  <si>
    <t>Sept. 29, 2004</t>
  </si>
  <si>
    <t>Sept. 28, 2004</t>
  </si>
  <si>
    <t>Feb. 8, 2003 1405</t>
  </si>
  <si>
    <t>010</t>
  </si>
  <si>
    <t>Found at Ahukini.</t>
  </si>
  <si>
    <t>Feb. 22, 2004</t>
  </si>
  <si>
    <t>Card looks almost new.</t>
  </si>
  <si>
    <t>Nanakuli Beach Park</t>
  </si>
  <si>
    <t>004</t>
  </si>
  <si>
    <t>Mar. 5, 2003 1043</t>
  </si>
  <si>
    <t>On the beach at Sand Island Beach Park.</t>
  </si>
  <si>
    <t>Feb. 6, 2003 (notified by mail)</t>
  </si>
  <si>
    <t>0.5 miles north of Kahuku golf course beach.</t>
  </si>
  <si>
    <t>Mar. 18, 2004</t>
  </si>
  <si>
    <t>Apr. 9, 2004</t>
  </si>
  <si>
    <t>Found on the beach in front of the Royal Hawaiian Hotel.</t>
  </si>
  <si>
    <t>N/A</t>
  </si>
  <si>
    <t>The cards are quite clean.</t>
  </si>
  <si>
    <t>Jan. 19, 2003</t>
  </si>
  <si>
    <t>Card shows no signs of wear. All printing is completely legible.</t>
  </si>
  <si>
    <t>Jan. 24, 2004</t>
  </si>
  <si>
    <t>Jan. 26, 2004</t>
  </si>
  <si>
    <t>Apr. 1, 2003</t>
  </si>
  <si>
    <t>Mar. 20, 2003</t>
  </si>
  <si>
    <t>Tiny holes in the card. Wailua Beach has lots of rubbish (drift nets, broken floaters, etc.). It's like the currents bring everything to that beach 10 times more than anywhere else.</t>
  </si>
  <si>
    <t>Card in great shape. Nothing on the card except sand.</t>
  </si>
  <si>
    <t>Dec. 20, 2004 (notified by mail)</t>
  </si>
  <si>
    <t>022-Kauai</t>
  </si>
  <si>
    <t>Release 022</t>
  </si>
  <si>
    <r>
      <t xml:space="preserve">Cards Reported from </t>
    </r>
    <r>
      <rPr>
        <b/>
        <sz val="9"/>
        <rFont val="Geneva"/>
        <family val="0"/>
      </rPr>
      <t>Release 022</t>
    </r>
  </si>
  <si>
    <t>Edges of the card were slightly tattered, but card was still readable.</t>
  </si>
  <si>
    <t>Near Cut Mountain, near the rubbish dump in Lahaina.</t>
  </si>
  <si>
    <t>Sand Island</t>
  </si>
  <si>
    <t>Jan. 2004</t>
  </si>
  <si>
    <t>Card was in very poor shape. Corners were rounded, the sides heavily worn. Card was cracked, but not broken. The orange paint was worn through to the white undercoat, and many spots were bare wood. "Drift Card 013" was still readable, but not all of the address. The rest of the print was, for the most part, not legible.</t>
  </si>
  <si>
    <t>Found on the beach after some severe weather. The cards were clean. Much trash, sticks, and seaweed littered the beach, as well.</t>
  </si>
  <si>
    <t>On the beach in front of the Pahio at Kauai Beach Villas, 4330 Kauai Beach Drive, Lihue, Kauai 96766.</t>
  </si>
  <si>
    <t>K1</t>
  </si>
  <si>
    <t>May 9, 2003</t>
  </si>
  <si>
    <t>Card (Release) Number</t>
  </si>
  <si>
    <t>Feb. 7, 2003</t>
  </si>
  <si>
    <t>Dec. 1, 2003</t>
  </si>
  <si>
    <t>Apr. 24, 2003 0734</t>
  </si>
  <si>
    <t>There are a few small barnacles attached to the edges of the card.</t>
  </si>
  <si>
    <t>Far south end of Kaaawa Beach Park</t>
  </si>
  <si>
    <t>Found quite high on the beach in the grasses and bushes, possibly pushed up there by last winter's high surf events.</t>
  </si>
  <si>
    <r>
      <t xml:space="preserve">Cards Reported from </t>
    </r>
    <r>
      <rPr>
        <b/>
        <sz val="9"/>
        <rFont val="Geneva"/>
        <family val="0"/>
      </rPr>
      <t>Release 012</t>
    </r>
  </si>
  <si>
    <r>
      <t xml:space="preserve">Cards Reported from </t>
    </r>
    <r>
      <rPr>
        <b/>
        <sz val="9"/>
        <rFont val="Geneva"/>
        <family val="0"/>
      </rPr>
      <t>(Kona Wind) Release K2</t>
    </r>
  </si>
  <si>
    <t>Date/Time Released (HST)</t>
  </si>
  <si>
    <t>Jan. 8, 2003 1033</t>
  </si>
  <si>
    <r>
      <t xml:space="preserve">Cards Reported from </t>
    </r>
    <r>
      <rPr>
        <b/>
        <sz val="9"/>
        <rFont val="Geneva"/>
        <family val="0"/>
      </rPr>
      <t>Release 008</t>
    </r>
  </si>
  <si>
    <t>Feb. 4, 2004</t>
  </si>
  <si>
    <t>Found 1/4 mile offshore of Sheraton Poipu, Kauai.</t>
  </si>
  <si>
    <t>On the shore in Punaluu, NE Oahu, on a low tide. It was high above the tide line.</t>
  </si>
  <si>
    <r>
      <t xml:space="preserve">Cards Reported from </t>
    </r>
    <r>
      <rPr>
        <b/>
        <sz val="9"/>
        <rFont val="Geneva"/>
        <family val="0"/>
      </rPr>
      <t>Release 003</t>
    </r>
  </si>
  <si>
    <t>Mar. 16, 2004</t>
  </si>
  <si>
    <t>012</t>
  </si>
  <si>
    <t>Nov. 14, 2003 1030</t>
  </si>
  <si>
    <t xml:space="preserve">19 knots from 110° </t>
  </si>
  <si>
    <t>012-Kauai</t>
  </si>
  <si>
    <t>Release 012</t>
  </si>
  <si>
    <t>014-Kauai</t>
  </si>
  <si>
    <t>004-Kauai</t>
  </si>
  <si>
    <t>Maui</t>
  </si>
  <si>
    <t>Sept. 24, 2003</t>
  </si>
  <si>
    <t>Sept. 22, 2003</t>
  </si>
  <si>
    <t>NE shore of Oahu, approximately 1/3 mile north of the city of Kahuku.</t>
  </si>
  <si>
    <r>
      <t xml:space="preserve">Cards Reported from </t>
    </r>
    <r>
      <rPr>
        <b/>
        <sz val="9"/>
        <rFont val="Geneva"/>
        <family val="0"/>
      </rPr>
      <t>Release 004</t>
    </r>
  </si>
  <si>
    <t>On the shore about a quarter of a mile west of the light house at Campbell Industrial Park.</t>
  </si>
  <si>
    <t>024-Kauai</t>
  </si>
  <si>
    <t>Release 024</t>
  </si>
  <si>
    <r>
      <t xml:space="preserve">Cards Reported from </t>
    </r>
    <r>
      <rPr>
        <b/>
        <sz val="9"/>
        <rFont val="Geneva"/>
        <family val="0"/>
      </rPr>
      <t>Release 024</t>
    </r>
  </si>
  <si>
    <t>Only sand.</t>
  </si>
  <si>
    <t xml:space="preserve">The card was pretty crusty, with lots of little clams attached. </t>
  </si>
  <si>
    <t xml:space="preserve">21 knots from 266° </t>
  </si>
  <si>
    <t>Found on Wailua Beach at Lydgate Park.</t>
  </si>
  <si>
    <t>Date Reported</t>
  </si>
  <si>
    <t>Ala Moana Beach, 3-4 miles west of Diamond Head.</t>
  </si>
  <si>
    <t>Card was in good condition. The edges were kind of rough, but it was intact. Nothing was attached to it.</t>
  </si>
  <si>
    <t>A mile west of Waimea Bay, on the shore</t>
  </si>
  <si>
    <t>Jan. 21, 2003  1600</t>
  </si>
  <si>
    <t>Kahala Beach</t>
  </si>
  <si>
    <t>Mar. 29, 2003</t>
  </si>
  <si>
    <t>Jan. 22, 2004</t>
  </si>
  <si>
    <t>Honeymoon Beach on Hickam AFB, next to the airport.</t>
  </si>
  <si>
    <t>Jan. 15, 2003 0900</t>
  </si>
  <si>
    <t>3 knots from 170°</t>
  </si>
  <si>
    <t>002-Maui</t>
  </si>
  <si>
    <t>May 7, 2003 (card received by mail)</t>
  </si>
  <si>
    <t>002-Molokai</t>
  </si>
  <si>
    <t>Sept. 25, 2003, around noon (a mid-tide on the rise).</t>
  </si>
  <si>
    <t>Jan. 18, 2003</t>
  </si>
  <si>
    <t>Feb. 3, 2003 1500</t>
  </si>
  <si>
    <r>
      <t xml:space="preserve">Cards Reported from </t>
    </r>
    <r>
      <rPr>
        <b/>
        <sz val="9"/>
        <rFont val="Geneva"/>
        <family val="0"/>
      </rPr>
      <t>Release 015</t>
    </r>
  </si>
  <si>
    <t>015-Oahu</t>
  </si>
  <si>
    <t>91-693 E Pohakupuna, Ewa Beach.  Found in front of our house in the water.</t>
  </si>
  <si>
    <t>Apr. 19, 2003</t>
  </si>
  <si>
    <t>Mar. 19, 2003</t>
  </si>
  <si>
    <t>Card was in good condition, but had one crack through it (perhaps from the mail delivery system).</t>
  </si>
  <si>
    <t>Cards were in good condition and just floating on the shoreline.</t>
  </si>
  <si>
    <t>Jan. 20, 2003</t>
  </si>
  <si>
    <t>One-half mile north of Shipwreck Beach, near Poipu Point.</t>
  </si>
  <si>
    <t>Mar. 19, 2004</t>
  </si>
  <si>
    <t>Apr. 2, 2004</t>
  </si>
  <si>
    <t>Kewalo Boat Basin in Honolulu</t>
  </si>
  <si>
    <t>Sept. 25 (7), Sept. 26 (9), 2003</t>
  </si>
  <si>
    <t>Sept. 26, 2003</t>
  </si>
  <si>
    <t>On the shore of the Barbers Point Beach Park next to Germaine's Luau.</t>
  </si>
  <si>
    <t>Other orange cards were spotted in the area.</t>
  </si>
  <si>
    <t>About 2 miles south of Anahola.</t>
  </si>
  <si>
    <t>Apr. 25, 2003</t>
  </si>
  <si>
    <t>The Allen Davis area, about a mile east of Sandy Beach.</t>
  </si>
  <si>
    <t>Feb. 2, 2004</t>
  </si>
  <si>
    <t>Found during the normal morning cleaning of the beach. Card is in really good condition, looks almost new. The paint and wood are in good condition. It seems like the card wasn't in the water that long.</t>
  </si>
  <si>
    <t>014-Oahu</t>
  </si>
  <si>
    <t>Perfect condition, nothing attached.</t>
  </si>
  <si>
    <t>Kaisers surf spot across from Waikiki (the pink hotel).</t>
  </si>
  <si>
    <t>Mar. 3, 2003 (notified by mail)</t>
  </si>
  <si>
    <t>Oct. 16, 2003</t>
  </si>
  <si>
    <t>Oct. 19, 2003</t>
  </si>
  <si>
    <t>On the beach at the Wailua Golf Course</t>
  </si>
  <si>
    <t>In Laie, between Bath Tub Beach and Mahakea Beach.</t>
  </si>
  <si>
    <t>Release 014</t>
  </si>
  <si>
    <r>
      <t xml:space="preserve">Cards Reported from </t>
    </r>
    <r>
      <rPr>
        <b/>
        <sz val="9"/>
        <rFont val="Geneva"/>
        <family val="0"/>
      </rPr>
      <t>Release 014</t>
    </r>
  </si>
  <si>
    <t>014</t>
  </si>
  <si>
    <t>Jan. 20, 2004 1059</t>
  </si>
  <si>
    <t>6 knots from 180°</t>
  </si>
  <si>
    <r>
      <t xml:space="preserve">Cards Reported from </t>
    </r>
    <r>
      <rPr>
        <b/>
        <sz val="9"/>
        <rFont val="Geneva"/>
        <family val="0"/>
      </rPr>
      <t>Release 009</t>
    </r>
  </si>
  <si>
    <t>3/4 mile east of White Plains Beach (Barber's Point).</t>
  </si>
  <si>
    <t>Mar. 6, 2004</t>
  </si>
  <si>
    <t>Edges worn, printing very legible, clean, no barnacles, etc.</t>
  </si>
  <si>
    <t>Near some tide pools at an area I believe is referred to as Kokee Beach Park. It is right off of a classy looking neighborhood on the side of Koko Head. It is near China Walls or Portlock.</t>
  </si>
  <si>
    <t>About 1/4 mile west of Makapuu Point.</t>
  </si>
  <si>
    <t>Jan. 31, 2004</t>
  </si>
  <si>
    <t>Feb. 1, 2004</t>
  </si>
  <si>
    <t>Oct. 25, 2003</t>
  </si>
  <si>
    <t>White Plains Beach Park, last cottage on Ewa.</t>
  </si>
  <si>
    <t>June 4, 2003</t>
  </si>
  <si>
    <t>Found at a remote location with no public access.</t>
  </si>
  <si>
    <t>May 8, 2003</t>
  </si>
  <si>
    <t>May 12, 2003</t>
  </si>
  <si>
    <t>Card was cracked in half.</t>
  </si>
  <si>
    <t>Waikiki Beach, Ft DeRussy, in front of Life guard Station T1.</t>
  </si>
  <si>
    <t>Card was in rather good condition. Edges were worn; writing was still legible; nothing was growing on it.</t>
  </si>
  <si>
    <t>Kahuku</t>
  </si>
  <si>
    <t>Card is in good condition; felt greasy.</t>
  </si>
  <si>
    <t>Found directly off the housing beach in Barking Sands at the Pacific Missile Range Facility on the west side of Kauai.</t>
  </si>
  <si>
    <t>Feb. 17, 2004</t>
  </si>
  <si>
    <t>On the Kahuku side of Makohoa Point.</t>
  </si>
  <si>
    <t>Oct. 29, 2003 (notified by mail)</t>
  </si>
  <si>
    <t>Barber's Point Lighthouse</t>
  </si>
  <si>
    <t>Oct. 12, 2003</t>
  </si>
  <si>
    <t>The card (both the wood and paint) is in great condition.  Nothing was attached or growing on the plank.</t>
  </si>
  <si>
    <t>Kapaa</t>
  </si>
  <si>
    <t>Mar. 10, 2004</t>
  </si>
  <si>
    <t>Mar. 19, 2004 (notified by mail)</t>
  </si>
  <si>
    <r>
      <t xml:space="preserve">Cards Reported from </t>
    </r>
    <r>
      <rPr>
        <b/>
        <sz val="9"/>
        <rFont val="Geneva"/>
        <family val="0"/>
      </rPr>
      <t>(Kona Wind) Release K1</t>
    </r>
  </si>
  <si>
    <t>The card was found 15 feet from the shoreline in a rocky area. It was in good shape, but was so chipped that the edges were frayed and the corners rounded.</t>
  </si>
  <si>
    <t>Feb. 18, 2004</t>
  </si>
  <si>
    <t>Feb. 13, 2004 1054</t>
  </si>
  <si>
    <t xml:space="preserve">8 knots from 105° </t>
  </si>
  <si>
    <t>Feb. 23, 2004 (notified by mail)</t>
  </si>
  <si>
    <t>At Lihue Airport, about 1/4 mile north of Nawiliwili Lighthouse.</t>
  </si>
  <si>
    <t>Nov. 21, 2003</t>
  </si>
  <si>
    <t>Mar. 3, 2003</t>
  </si>
  <si>
    <t>The card looks to be in perfect condition.  Nothing attached to it.</t>
  </si>
  <si>
    <t>May 03, 2003</t>
  </si>
  <si>
    <t>Found on the rocky shore of Queen's Beach on the east side of Oahu.</t>
  </si>
  <si>
    <t>Makaha surfing beach</t>
  </si>
  <si>
    <t>Jan. 9, 2004</t>
  </si>
  <si>
    <t>On the rocks of the low coral shelf, across Pupu Street, Ewa Beach.</t>
  </si>
  <si>
    <t>Sept. 27, 2003</t>
  </si>
  <si>
    <t>Behind house on Pupu Street in Ewa Beach.</t>
  </si>
  <si>
    <t>"Like new" condition, without any attachments.</t>
  </si>
  <si>
    <t>Cards were pretty tattered; may have bounced around abit before getting stranded by the shore.</t>
  </si>
  <si>
    <t>013</t>
  </si>
  <si>
    <t>Dec. 17, 2003 1037</t>
  </si>
  <si>
    <t>18 knots from 65°</t>
  </si>
  <si>
    <t>Campbell Industrial Park</t>
  </si>
  <si>
    <t>The card was very clean with no barnacles or other ocean stuff on it.</t>
  </si>
  <si>
    <t>July 26, 2003</t>
  </si>
  <si>
    <t>West side of jetty at Queens Beach, in front of Kapiolani Park.</t>
  </si>
  <si>
    <t>Boat Harbor, Kahului</t>
  </si>
  <si>
    <t>Feb. 2, 2003</t>
  </si>
  <si>
    <t>The card was pretty beat up. The email address was gone. The card size was 3-7/8" x 3-7/8".</t>
  </si>
  <si>
    <t>East of a remote beach area called Kahuku Point, near Turtle Bay Resort.</t>
  </si>
  <si>
    <t>Island</t>
  </si>
  <si>
    <t>Condition of Card</t>
  </si>
  <si>
    <t>Card is in good condition. Missing paint on the edges.</t>
  </si>
  <si>
    <t>Release 010</t>
  </si>
  <si>
    <t>Release 005</t>
  </si>
  <si>
    <t>Cards were in clean condition.</t>
  </si>
  <si>
    <t>Jan. 28, 2003</t>
  </si>
  <si>
    <r>
      <t xml:space="preserve">Cards Reported from </t>
    </r>
    <r>
      <rPr>
        <b/>
        <sz val="9"/>
        <rFont val="Geneva"/>
        <family val="0"/>
      </rPr>
      <t>Release 017</t>
    </r>
  </si>
  <si>
    <t>Jan. 17, 2003 1112</t>
  </si>
  <si>
    <t>18 knots from 220°</t>
  </si>
  <si>
    <t xml:space="preserve">Card looks brand new, nothing attached. </t>
  </si>
  <si>
    <t xml:space="preserve">Card was in very good condition. </t>
  </si>
  <si>
    <t>Mar. 2, 2003</t>
  </si>
  <si>
    <t>Feb. 25, 2003</t>
  </si>
  <si>
    <t xml:space="preserve">NE shore of Oahu, approximately 1/3 mile north of the city of Kahuku.  </t>
  </si>
  <si>
    <t>At the Ahukini Jetty at Hanamaulu Bay.</t>
  </si>
  <si>
    <t>Sherwood Beach, Waimanalo</t>
  </si>
  <si>
    <t>Card had lost some of the paint and wording, but was still readable.</t>
  </si>
  <si>
    <t>Jan. 13, 2004 (notified by mail)</t>
  </si>
  <si>
    <t>Card is in excellent condition.</t>
  </si>
  <si>
    <t>Jan. 16, 2003</t>
  </si>
  <si>
    <t>West side of Fort Hase Beach on Kanehoe Marine Corps Base.</t>
  </si>
  <si>
    <t xml:space="preserve">Found within a 40-foot stretch of beach immediately east of the drainage canal that forms the eastern boundary of Barber's Point Beach Park.             </t>
  </si>
  <si>
    <t>Mar. 7, 2003 (notified by mail)</t>
  </si>
  <si>
    <t>Card was a little "beat up."</t>
  </si>
  <si>
    <t>In front of the Pono Kai Resort, Kapaa, just north of the mouth of the Waikaea canal.</t>
  </si>
  <si>
    <t>Card appeared clean.</t>
  </si>
  <si>
    <t>Feb. 10, 2004</t>
  </si>
  <si>
    <t>Between Sandy Beach and Makapuu Light House at Allen Davis Beach.</t>
  </si>
  <si>
    <t>Two cards, both 002, were found at Portlock on the shore, in front of the old Kaiser Estate.</t>
  </si>
  <si>
    <t>3 knots from 165°</t>
  </si>
  <si>
    <t>Feb. 3, 2004</t>
  </si>
  <si>
    <t>Kuna/Donkey Beach</t>
  </si>
  <si>
    <t>Kauai</t>
  </si>
  <si>
    <t>Apr. 24, 2003</t>
  </si>
  <si>
    <t>On Wailua Beach in Kauai, approximately 50 yards north of the mouth of the Wailua River.</t>
  </si>
  <si>
    <t>Feb. 8, 2004</t>
  </si>
  <si>
    <t>June 16, 2003 (notified by mail)</t>
  </si>
  <si>
    <t>There was nothing growing on the card.  It was in good condition.  The only deterioration was very minor; the paint was no longer on the corners, revealing wood.</t>
  </si>
  <si>
    <t>Feb. 16, 2003</t>
  </si>
  <si>
    <t>Niu Beach, close to Niuiki Circle.</t>
  </si>
  <si>
    <t>Cards were found about 20 ft from each other. One of the cards was on the rocks and was kind of beaten up.  The other card was near a dried-up river mouth. There was just a big southeast swell and the entire beach was filled with debris.</t>
  </si>
  <si>
    <t>Kipu Kai beach on the south shore of Kauai.</t>
  </si>
  <si>
    <t>Jan. 22, 2004 early am</t>
  </si>
  <si>
    <t>Jan. 25, 2004</t>
  </si>
  <si>
    <t xml:space="preserve">At the high water mark (in the bushes) at a small beach in the lee of Laie Point. (The beach park is across the street from the entrance to the Mormon Temple.) </t>
  </si>
  <si>
    <t>Mar. 23, 2003 0730</t>
  </si>
  <si>
    <t>Mar. 23, 2003</t>
  </si>
  <si>
    <t>Salt Pond Beach Park, west Kauai.</t>
  </si>
  <si>
    <t>Nukuli'i Beach, Wailua, Kapaa</t>
  </si>
  <si>
    <t>Found on the shoreline at Barbers Point lighthouse.</t>
  </si>
  <si>
    <t>Oct. 9, 2003</t>
  </si>
  <si>
    <t xml:space="preserve">Feb. 6, 2003 </t>
  </si>
  <si>
    <t>Mar. 30, 2003</t>
  </si>
  <si>
    <t>The card was found on the shore about 3 miles south or east of Majors Bay on PMRF (Pacific Missile Range Facility).  More specifically, it was at the surf spot called  "Targets," where the antennas are behind the beach, before the drag strip.</t>
  </si>
  <si>
    <t>Card is in good condition. There is evidence that barnacles were attached to the card, but they are not attached now.</t>
  </si>
  <si>
    <t>015</t>
  </si>
  <si>
    <t>N 21° 30' 20", W 157° 50' 55" (northern Kaneohe Bay)</t>
  </si>
  <si>
    <t>The card was still in good shape. No biological growth attached.</t>
  </si>
  <si>
    <t>Apr. 19, 2004 (notified by mail)</t>
  </si>
  <si>
    <t>Jan. 17, 2003</t>
  </si>
  <si>
    <t>Clean card found under approx. 6 inches of sand, about 20 feet from the low tide shore.</t>
  </si>
  <si>
    <t>Found on the beachside property of Germaine's Luau, located next to the Barber's Point Lighthouse at the bottom of Campbell Industrial Park (address: 91-119 Olai Street, Kapolei, HI 96707).</t>
  </si>
  <si>
    <t>Just sand!</t>
  </si>
  <si>
    <t>Ewa side of Ala Moana Beach Park</t>
  </si>
  <si>
    <t>Dec. 3, 2003</t>
  </si>
  <si>
    <t>All cards were in great condition; no organisms attached.  The paint was only very slightly scuffed.  Most were trapped in the beach rock/reef within and just above the wash zone. A few had washed up near the crest of the sandy shoreface berm.  Light Kona breezes at the time.</t>
  </si>
  <si>
    <t>June 15, 2003</t>
  </si>
  <si>
    <t>June 30, 2003</t>
  </si>
  <si>
    <t>Card in good shape. Small barnacles forming.</t>
  </si>
  <si>
    <r>
      <t xml:space="preserve">Cards Reported from </t>
    </r>
    <r>
      <rPr>
        <b/>
        <sz val="9"/>
        <rFont val="Geneva"/>
        <family val="0"/>
      </rPr>
      <t>Release 002</t>
    </r>
  </si>
  <si>
    <t xml:space="preserve"> Nov. 26, 2003 1051</t>
  </si>
  <si>
    <t>May 14, 2003</t>
  </si>
  <si>
    <t>Date/Time Found</t>
  </si>
  <si>
    <t>Keehi Marine Center Marina, outer finger, just outside La Mariana piers.</t>
  </si>
  <si>
    <t>Apr. 4, 2004</t>
  </si>
  <si>
    <t>Feb. 11, 2003</t>
  </si>
  <si>
    <t>Sept. 22, 2003 1032</t>
  </si>
  <si>
    <t>The card was found on the southwestern side of the beach where most rubbish washes up. Found on the rocks in remarkably good condition. Just a little orange paint has worn off the edges. Nothing growing on it.</t>
  </si>
  <si>
    <t>Found in the debris line left by the huge east swell. Card was in good condition.</t>
  </si>
  <si>
    <t>Nov. 22, 2003</t>
  </si>
  <si>
    <t>Mar. 26, 2003</t>
  </si>
  <si>
    <t>002</t>
  </si>
  <si>
    <t>Jan. 15, 2003</t>
  </si>
  <si>
    <t>Jan. 14, 2003</t>
  </si>
  <si>
    <t>Nothing attached.</t>
  </si>
  <si>
    <t xml:space="preserve">The card's in relatively good shape. Some of the white paint has scratched off, but is readable. </t>
  </si>
  <si>
    <t>Multiple small barnacles.</t>
  </si>
  <si>
    <t>Some seaweed and barnacles (very light).</t>
  </si>
  <si>
    <t>Ala Moana Beach Park, 20 yards or so east of the most easterly lifeguard tower.</t>
  </si>
  <si>
    <t>On the beach at Barbers Point Beach Park, next to Germaine's Luau.</t>
  </si>
  <si>
    <r>
      <t xml:space="preserve">Cards Reported on </t>
    </r>
    <r>
      <rPr>
        <b/>
        <sz val="9"/>
        <rFont val="Geneva"/>
        <family val="0"/>
      </rPr>
      <t>Kauai</t>
    </r>
  </si>
  <si>
    <t>Feb. 7, 2004</t>
  </si>
  <si>
    <t>Card looked beaten up but nothing was attached to it.</t>
  </si>
  <si>
    <t>015-Maui</t>
  </si>
  <si>
    <t>June 1, 2004</t>
  </si>
  <si>
    <t>Release 002</t>
  </si>
  <si>
    <t>Release K1</t>
  </si>
  <si>
    <t>Jan. 21, 2003</t>
  </si>
  <si>
    <t>Oahu</t>
  </si>
  <si>
    <r>
      <t xml:space="preserve">Cards Reported from </t>
    </r>
    <r>
      <rPr>
        <b/>
        <sz val="9"/>
        <rFont val="Geneva"/>
        <family val="0"/>
      </rPr>
      <t>Release 016</t>
    </r>
  </si>
  <si>
    <t>Kipu Beach (nicknamed "Long Beach"), south side.</t>
  </si>
  <si>
    <t>Kanaha Beach</t>
  </si>
  <si>
    <t>Card was cracked in two places.</t>
  </si>
  <si>
    <t>1/2 mile east of Kalawao County, Kalauapapa, Molokai.</t>
  </si>
  <si>
    <t>Found on the shore about fifty feet from the lighthouse at Barber's Point.</t>
  </si>
  <si>
    <t>Oct. 24, 2003</t>
  </si>
  <si>
    <t>Feb. 11, 2004 (notified by mail)</t>
  </si>
  <si>
    <t>The east end (end closest to Diamond Head and Waikiki) of Ala Moana Beach Park.</t>
  </si>
  <si>
    <t>Number of Cards</t>
  </si>
  <si>
    <t>Mar. 23, 2004</t>
  </si>
  <si>
    <t>On the shore by Pao'o Pt. at Maha'ulepu Beach.</t>
  </si>
  <si>
    <t>On the beach at Aloha Beach Resort, just south of Opaeka'a Stream.</t>
  </si>
  <si>
    <t>Release 001</t>
  </si>
  <si>
    <t>On the sand about 1 mile east of Mahaulepu Beach.</t>
  </si>
  <si>
    <t>Pounders Beach, which is about a hundred yards south of the Polynesian Cultural Center.</t>
  </si>
  <si>
    <t>Washed up on the rocks about a mile from the shore.</t>
  </si>
  <si>
    <t>K2</t>
  </si>
  <si>
    <t>023-Maui</t>
  </si>
  <si>
    <t>023</t>
  </si>
  <si>
    <t>Oct. 27, 2004 1028</t>
  </si>
  <si>
    <t xml:space="preserve">11 knots from 105° </t>
  </si>
  <si>
    <t>Feb. 19, 2004</t>
  </si>
  <si>
    <t>Feb. 20, 2004</t>
  </si>
  <si>
    <t>Feb. 13, 2004</t>
  </si>
  <si>
    <t>The card was lodged up in the rocks of the tidal pools out on the point (near the stream area). It was in good condition - still bright and readable. There was a little patch of black "tar" on the back. No barnacles or seaweed.</t>
  </si>
  <si>
    <t>On the shore of 267 Portlock Rd., Hawaii Kai.</t>
  </si>
  <si>
    <t>Mar. 1, 2004 (card received by mail)</t>
  </si>
  <si>
    <t>Feb. 9, 2004 (card received by mail)</t>
  </si>
  <si>
    <r>
      <t xml:space="preserve">Cards Reported from </t>
    </r>
    <r>
      <rPr>
        <b/>
        <sz val="9"/>
        <rFont val="Geneva"/>
        <family val="0"/>
      </rPr>
      <t>Release 001</t>
    </r>
  </si>
  <si>
    <t>Wailua Beach, next to the Radisson Kauai Resort, 3-4 miles north of Lihue Airport.</t>
  </si>
  <si>
    <t>Card is in good shape.</t>
  </si>
  <si>
    <t>Card was very clean. Nothing attached to it.</t>
  </si>
  <si>
    <t>Wind Speed/Direction at Release</t>
  </si>
  <si>
    <t xml:space="preserve">On the shore, 300 yards west of the Barbers Point Lighthouse.      </t>
  </si>
  <si>
    <t>Oct. 2, 2003</t>
  </si>
  <si>
    <t>Sept. 29, 2003</t>
  </si>
  <si>
    <t>013-Kauai</t>
  </si>
  <si>
    <t>Apr. 11, 2003 (notified by mail)</t>
  </si>
  <si>
    <t xml:space="preserve">Card was cracked and edges were worn. </t>
  </si>
  <si>
    <t>On the beach at Germaine's Luau located at the bottom of Campbell Industrial Park (Address: 91-119 Olai Street - Kapolei).</t>
  </si>
  <si>
    <t>Card in excellent condition. Some very tiny barnacles attached to top and bottom edges.</t>
  </si>
  <si>
    <t>Release 004</t>
  </si>
  <si>
    <t>5 knots from 135°</t>
  </si>
  <si>
    <t>Mar. 16, 2003</t>
  </si>
  <si>
    <t>Mar. 17, 2003</t>
  </si>
  <si>
    <t>Total</t>
  </si>
  <si>
    <t>004-Oahu</t>
  </si>
  <si>
    <t>001-Oahu</t>
  </si>
  <si>
    <t>K1-Oahu</t>
  </si>
  <si>
    <t>005-Kauai</t>
  </si>
  <si>
    <t>010-Oahu</t>
  </si>
  <si>
    <t>Ewa Beach (Oneula). Nearest street: Oneula Place.</t>
  </si>
  <si>
    <t>Apr. 18, 2003</t>
  </si>
  <si>
    <t>Kahului Harbor, right in back of Maui Beach Hotel.</t>
  </si>
  <si>
    <t>Mar. 29, 2003 1600</t>
  </si>
  <si>
    <t>Mar. 17, 2003 0905</t>
  </si>
  <si>
    <t>Jan. 17, 2005</t>
  </si>
  <si>
    <t>Card was in good condition with only slight chipping of the edges. Some bryozoans were on the back of the card.</t>
  </si>
  <si>
    <t>Molokai</t>
  </si>
  <si>
    <t>On the shore about 1/2 mile north of the Kailua Beach Park.</t>
  </si>
  <si>
    <t>Sept. 30, 2003</t>
  </si>
  <si>
    <t>A bit east of Hekili Point, SE of Lahaina, about 1/2 way between mile markers 12 and 13 of State Route 30. Approx. lat/long: 156° 36' W, 20° 49' N.</t>
  </si>
  <si>
    <t>The card had thin, 1-layer patches of barnacles around the edges and a few very small mussels/clams along the side.</t>
  </si>
  <si>
    <t>Feb. 4, 2005 (notified by mail)</t>
  </si>
  <si>
    <t>Release 023</t>
  </si>
  <si>
    <t>The card was in good shape. The paint on the edges and a few small spots on the front and back had been scraped/scratched off. The card was found above the high tide line, where a lot (more than usual) of plant material had washed up on shore.</t>
  </si>
  <si>
    <t>18 knots from 70°</t>
  </si>
  <si>
    <r>
      <t xml:space="preserve">Cards Reported from </t>
    </r>
    <r>
      <rPr>
        <b/>
        <sz val="9"/>
        <rFont val="Geneva"/>
        <family val="0"/>
      </rPr>
      <t>Release 018</t>
    </r>
  </si>
  <si>
    <t>Found along the beach, approximately 200 yards from the far west end of the runway to the Coast Guard station at Barber's Point.</t>
  </si>
  <si>
    <t>Card is clean, in good condition, bright orange, and easy to read.</t>
  </si>
  <si>
    <t>Feb. 16, 2004</t>
  </si>
  <si>
    <t>Apr. 3, 2004</t>
  </si>
  <si>
    <t>Card was faded, but still readable.</t>
  </si>
  <si>
    <t>Card was clean.</t>
  </si>
  <si>
    <t>Feb. 5, 2004</t>
  </si>
  <si>
    <t>Feb. 6, 2004</t>
  </si>
  <si>
    <t>Found about 100 yds offshore. Good condition, no growth of any kind.</t>
  </si>
  <si>
    <t>Aug. 21, 2004 approx. 1500</t>
  </si>
  <si>
    <t>Card slightly worn, with one crack through it.</t>
  </si>
  <si>
    <t>On the shore at Kipu Kai, east of Mahalepu.</t>
  </si>
  <si>
    <t>Mar. 22, 2003</t>
  </si>
  <si>
    <t>Feb. 9, 2003</t>
  </si>
  <si>
    <t>Dec. 10, 2002 1050</t>
  </si>
  <si>
    <t>Sept. 22, 2004 1025</t>
  </si>
  <si>
    <t>Two cards were found within about 15 ft. of each other on the rocky/sandy east shore of Oahu, about 1.5 miles north of Sandy Beach in the Ka Iwi area.</t>
  </si>
  <si>
    <r>
      <t xml:space="preserve">Cards Reported from </t>
    </r>
    <r>
      <rPr>
        <b/>
        <sz val="9"/>
        <rFont val="Geneva"/>
        <family val="0"/>
      </rPr>
      <t>Release 005</t>
    </r>
  </si>
  <si>
    <t>Feb. 5, 2004, 6:15am - 6:30am</t>
  </si>
  <si>
    <t>Nothing was attached.</t>
  </si>
  <si>
    <t>Mar. 27, 2004</t>
  </si>
  <si>
    <t>Very good, "like new" condition.</t>
  </si>
  <si>
    <r>
      <t xml:space="preserve">Cards Reported on </t>
    </r>
    <r>
      <rPr>
        <b/>
        <sz val="9"/>
        <rFont val="Geneva"/>
        <family val="0"/>
      </rPr>
      <t>Oahu</t>
    </r>
  </si>
  <si>
    <r>
      <t xml:space="preserve">Cards Reported on </t>
    </r>
    <r>
      <rPr>
        <b/>
        <sz val="9"/>
        <rFont val="Geneva"/>
        <family val="0"/>
      </rPr>
      <t>Maui</t>
    </r>
  </si>
  <si>
    <r>
      <t xml:space="preserve">Cards Reported on </t>
    </r>
    <r>
      <rPr>
        <b/>
        <sz val="9"/>
        <rFont val="Geneva"/>
        <family val="0"/>
      </rPr>
      <t>Molokai</t>
    </r>
  </si>
  <si>
    <t>The cards are in good condition and seem quite new. They were found on top of a bunch of seaweed on a well-traveled portion of the beach.</t>
  </si>
  <si>
    <t>Waihee, near Wailuku</t>
  </si>
  <si>
    <t>Most of the writing on the card had washed off.</t>
  </si>
  <si>
    <t>Good condition.</t>
  </si>
  <si>
    <t>1/2 mile east of the Barber's Point Lighthouse.</t>
  </si>
  <si>
    <t>Feb. 15, 2004</t>
  </si>
  <si>
    <t>Feb. 25, 2004 (notified by mail)</t>
  </si>
  <si>
    <t>Cards were in very good condition.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</si>
</sst>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dd\-mmm\-yyyy"/>
    <numFmt numFmtId="166" formatCode="mm/dd/yyyy\ h:mm"/>
    <numFmt numFmtId="167" formatCode="mm/dd/yyyy"/>
    <numFmt numFmtId="168" formatCode="mmmm\ d\,\ yyyy"/>
  </numFmts>
  <fonts count="10">
    <font>
      <sz val="9"/>
      <name val="Geneva"/>
      <family val="0"/>
    </font>
    <font>
      <b/>
      <sz val="9"/>
      <name val="Geneva"/>
      <family val="0"/>
    </font>
    <font>
      <i/>
      <sz val="9"/>
      <name val="Geneva"/>
      <family val="0"/>
    </font>
    <font>
      <b/>
      <i/>
      <sz val="9"/>
      <name val="Geneva"/>
      <family val="0"/>
    </font>
    <font>
      <sz val="10"/>
      <name val="Arial"/>
      <family val="0"/>
    </font>
    <font>
      <u val="single"/>
      <sz val="9"/>
      <color indexed="12"/>
      <name val="Geneva"/>
      <family val="0"/>
    </font>
    <font>
      <u val="single"/>
      <sz val="9"/>
      <color indexed="36"/>
      <name val="Geneva"/>
      <family val="0"/>
    </font>
    <font>
      <b/>
      <sz val="12"/>
      <name val="Geneva"/>
      <family val="0"/>
    </font>
    <font>
      <b/>
      <sz val="10"/>
      <name val="Geneva"/>
      <family val="0"/>
    </font>
    <font>
      <sz val="10"/>
      <name val="Geneva"/>
      <family val="0"/>
    </font>
  </fonts>
  <fills count="3">
    <fill>
      <patternFill/>
    </fill>
    <fill>
      <patternFill patternType="gray125"/>
    </fill>
    <fill>
      <patternFill patternType="solid">
        <fgColor indexed="22"/>
        <bgColor indexed="64"/>
      </patternFill>
    </fill>
  </fills>
  <borders count="8">
    <border>
      <left/>
      <right/>
      <top/>
      <bottom/>
      <diagonal/>
    </border>
    <border>
      <left style="thin">
        <color indexed="55"/>
      </left>
      <right style="thin">
        <color indexed="55"/>
      </right>
      <top style="thin">
        <color indexed="55"/>
      </top>
      <bottom style="thin">
        <color indexed="55"/>
      </bottom>
    </border>
    <border>
      <left style="thin"/>
      <right style="thin"/>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style="thin"/>
      <top>
        <color indexed="63"/>
      </top>
      <bottom>
        <color indexed="63"/>
      </bottom>
    </border>
    <border>
      <left style="thin">
        <color indexed="55"/>
      </left>
      <right style="thin">
        <color indexed="55"/>
      </right>
      <top>
        <color indexed="63"/>
      </top>
      <bottom>
        <color indexed="63"/>
      </bottom>
    </border>
    <border>
      <left>
        <color indexed="63"/>
      </left>
      <right>
        <color indexed="63"/>
      </right>
      <top style="thin">
        <color indexed="55"/>
      </top>
      <bottom style="thin">
        <color indexed="55"/>
      </bottom>
    </border>
  </borders>
  <cellStyleXfs count="22">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vertical="top" wrapText="1"/>
    </xf>
    <xf numFmtId="0"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xf>
    <xf numFmtId="49" fontId="0" fillId="0" borderId="1" xfId="0" applyNumberFormat="1" applyFont="1" applyBorder="1" applyAlignment="1">
      <alignment horizontal="center" vertical="top"/>
    </xf>
    <xf numFmtId="49" fontId="4" fillId="0" borderId="2" xfId="0" applyNumberFormat="1" applyFont="1" applyBorder="1" applyAlignment="1">
      <alignment horizontal="center" vertical="top"/>
    </xf>
    <xf numFmtId="41" fontId="0" fillId="0" borderId="1" xfId="0" applyNumberFormat="1" applyFont="1" applyBorder="1" applyAlignment="1">
      <alignment horizontal="center" vertical="top"/>
    </xf>
    <xf numFmtId="0" fontId="0" fillId="0" borderId="1" xfId="0" applyFont="1" applyBorder="1" applyAlignment="1">
      <alignment horizontal="left" vertical="top" wrapText="1"/>
    </xf>
    <xf numFmtId="0" fontId="0" fillId="0" borderId="1" xfId="0" applyFont="1" applyBorder="1" applyAlignment="1">
      <alignment horizontal="center" vertical="top" wrapText="1"/>
    </xf>
    <xf numFmtId="0" fontId="0" fillId="0" borderId="1" xfId="0" applyFont="1" applyBorder="1" applyAlignment="1">
      <alignment vertical="top" wrapText="1"/>
    </xf>
    <xf numFmtId="41" fontId="0" fillId="0" borderId="1" xfId="0" applyNumberFormat="1" applyFont="1" applyFill="1" applyBorder="1" applyAlignment="1">
      <alignment horizontal="center" vertical="top"/>
    </xf>
    <xf numFmtId="49" fontId="0" fillId="0" borderId="3" xfId="0" applyNumberFormat="1" applyFont="1" applyBorder="1" applyAlignment="1">
      <alignment horizontal="center" vertical="top"/>
    </xf>
    <xf numFmtId="0" fontId="0" fillId="0" borderId="0" xfId="0" applyFont="1" applyBorder="1" applyAlignment="1">
      <alignment vertical="top" wrapText="1"/>
    </xf>
    <xf numFmtId="0" fontId="0" fillId="0" borderId="1" xfId="0" applyFont="1" applyBorder="1" applyAlignment="1">
      <alignment vertical="top" wrapText="1"/>
    </xf>
    <xf numFmtId="0" fontId="0" fillId="0" borderId="1" xfId="0" applyNumberFormat="1" applyFont="1" applyFill="1" applyBorder="1" applyAlignment="1">
      <alignment horizontal="center" vertical="top" wrapText="1"/>
    </xf>
    <xf numFmtId="49" fontId="0" fillId="0" borderId="1" xfId="0" applyNumberFormat="1" applyFont="1" applyFill="1" applyBorder="1" applyAlignment="1">
      <alignment horizontal="center" vertical="top"/>
    </xf>
    <xf numFmtId="41" fontId="0" fillId="0" borderId="1" xfId="0" applyNumberFormat="1" applyFont="1" applyBorder="1" applyAlignment="1">
      <alignment vertical="top"/>
    </xf>
    <xf numFmtId="49" fontId="0" fillId="0" borderId="1" xfId="0" applyNumberFormat="1" applyFont="1" applyBorder="1" applyAlignment="1">
      <alignment horizontal="center" vertical="top" wrapText="1"/>
    </xf>
    <xf numFmtId="0" fontId="0" fillId="0" borderId="1" xfId="0" applyNumberFormat="1" applyFont="1" applyBorder="1" applyAlignment="1">
      <alignment horizontal="left" vertical="top" wrapText="1"/>
    </xf>
    <xf numFmtId="0" fontId="0" fillId="0" borderId="1" xfId="0" applyNumberFormat="1" applyFont="1" applyBorder="1" applyAlignment="1">
      <alignment vertical="top" wrapText="1"/>
    </xf>
    <xf numFmtId="0" fontId="0" fillId="0" borderId="1" xfId="0" applyNumberFormat="1" applyFont="1" applyBorder="1" applyAlignment="1">
      <alignment horizontal="center" vertical="top" wrapText="1"/>
    </xf>
    <xf numFmtId="0" fontId="0" fillId="0" borderId="4" xfId="0" applyFont="1" applyBorder="1" applyAlignment="1">
      <alignment vertical="top" wrapText="1"/>
    </xf>
    <xf numFmtId="0" fontId="0" fillId="0" borderId="1" xfId="0" applyFont="1" applyBorder="1" applyAlignment="1">
      <alignment horizontal="center" vertical="top"/>
    </xf>
    <xf numFmtId="0" fontId="0" fillId="0" borderId="2" xfId="0" applyFont="1" applyBorder="1" applyAlignment="1">
      <alignment horizontal="center" vertical="top" wrapText="1"/>
    </xf>
    <xf numFmtId="41" fontId="0" fillId="0" borderId="2" xfId="0" applyNumberFormat="1" applyFont="1" applyBorder="1" applyAlignment="1">
      <alignment horizontal="center" vertical="top"/>
    </xf>
    <xf numFmtId="164" fontId="0" fillId="0" borderId="2" xfId="0" applyNumberFormat="1" applyFont="1" applyBorder="1" applyAlignment="1">
      <alignment horizontal="center" vertical="top" wrapText="1"/>
    </xf>
    <xf numFmtId="0" fontId="0" fillId="0" borderId="0" xfId="0" applyFont="1" applyAlignment="1">
      <alignment horizontal="center" vertical="top" wrapText="1"/>
    </xf>
    <xf numFmtId="164" fontId="0" fillId="0" borderId="5" xfId="0" applyNumberFormat="1" applyFont="1" applyBorder="1" applyAlignment="1">
      <alignment horizontal="center" vertical="top" wrapText="1"/>
    </xf>
    <xf numFmtId="0" fontId="0" fillId="0" borderId="4" xfId="0" applyFont="1" applyBorder="1" applyAlignment="1">
      <alignment vertical="top" wrapText="1"/>
    </xf>
    <xf numFmtId="41" fontId="0" fillId="0" borderId="1" xfId="0" applyNumberFormat="1" applyFont="1" applyFill="1" applyBorder="1" applyAlignment="1">
      <alignment vertical="top"/>
    </xf>
    <xf numFmtId="41" fontId="0" fillId="0" borderId="1" xfId="0" applyNumberFormat="1" applyFont="1" applyFill="1" applyBorder="1" applyAlignment="1">
      <alignment horizontal="center" vertical="top" wrapText="1"/>
    </xf>
    <xf numFmtId="49" fontId="0" fillId="0" borderId="0" xfId="0" applyNumberFormat="1" applyFont="1" applyBorder="1" applyAlignment="1">
      <alignment horizontal="center" vertical="top" wrapText="1"/>
    </xf>
    <xf numFmtId="41" fontId="0" fillId="0" borderId="1" xfId="0" applyNumberFormat="1" applyBorder="1" applyAlignment="1">
      <alignment vertical="top"/>
    </xf>
    <xf numFmtId="0" fontId="0" fillId="0" borderId="1" xfId="0" applyBorder="1" applyAlignment="1">
      <alignment horizontal="center" vertical="top" wrapText="1"/>
    </xf>
    <xf numFmtId="0" fontId="0" fillId="0" borderId="4" xfId="0" applyBorder="1" applyAlignment="1">
      <alignment vertical="top" wrapText="1"/>
    </xf>
    <xf numFmtId="0" fontId="0" fillId="0" borderId="1" xfId="0" applyBorder="1" applyAlignment="1">
      <alignment vertical="top" wrapText="1"/>
    </xf>
    <xf numFmtId="0" fontId="0"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49" fontId="0" fillId="0" borderId="0" xfId="0" applyNumberFormat="1" applyFont="1" applyBorder="1" applyAlignment="1">
      <alignment horizontal="center" vertical="top"/>
    </xf>
    <xf numFmtId="0" fontId="0" fillId="0" borderId="0" xfId="0" applyBorder="1" applyAlignment="1">
      <alignment vertical="top" wrapText="1"/>
    </xf>
    <xf numFmtId="41" fontId="0" fillId="0" borderId="0" xfId="0" applyNumberFormat="1" applyFont="1" applyBorder="1" applyAlignment="1">
      <alignment vertical="top"/>
    </xf>
    <xf numFmtId="0" fontId="0" fillId="0" borderId="0" xfId="0" applyFont="1" applyBorder="1" applyAlignment="1">
      <alignment horizontal="center" vertical="top"/>
    </xf>
    <xf numFmtId="41" fontId="8" fillId="0" borderId="1" xfId="0" applyNumberFormat="1" applyFont="1" applyBorder="1" applyAlignment="1">
      <alignment vertical="top"/>
    </xf>
    <xf numFmtId="41" fontId="9" fillId="0" borderId="1" xfId="0" applyNumberFormat="1" applyFont="1" applyBorder="1" applyAlignment="1">
      <alignment horizontal="center" vertical="top" wrapText="1"/>
    </xf>
    <xf numFmtId="41" fontId="8" fillId="0" borderId="1" xfId="0" applyNumberFormat="1" applyFont="1" applyBorder="1" applyAlignment="1">
      <alignment vertical="top" wrapText="1"/>
    </xf>
    <xf numFmtId="41" fontId="1" fillId="0" borderId="1" xfId="0" applyNumberFormat="1" applyFont="1" applyBorder="1" applyAlignment="1">
      <alignment vertical="top"/>
    </xf>
    <xf numFmtId="49" fontId="1" fillId="0" borderId="1" xfId="0" applyNumberFormat="1" applyFont="1" applyBorder="1" applyAlignment="1">
      <alignment horizontal="left" vertical="top" indent="1"/>
    </xf>
    <xf numFmtId="49" fontId="0" fillId="0" borderId="6" xfId="0" applyNumberFormat="1" applyFont="1" applyFill="1" applyBorder="1" applyAlignment="1">
      <alignment horizontal="center" vertical="top" wrapText="1"/>
    </xf>
    <xf numFmtId="0" fontId="0" fillId="0" borderId="0" xfId="0" applyFont="1" applyAlignment="1">
      <alignment horizontal="center" vertical="top" wrapText="1"/>
    </xf>
    <xf numFmtId="168" fontId="0" fillId="0" borderId="1" xfId="0" applyNumberFormat="1" applyFont="1" applyBorder="1" applyAlignment="1">
      <alignment horizontal="center" vertical="top" wrapText="1"/>
    </xf>
    <xf numFmtId="0" fontId="7" fillId="2" borderId="3" xfId="0" applyFont="1" applyFill="1" applyBorder="1" applyAlignment="1">
      <alignment vertical="top"/>
    </xf>
    <xf numFmtId="0" fontId="7" fillId="2" borderId="7" xfId="0" applyFont="1" applyFill="1" applyBorder="1" applyAlignment="1">
      <alignment vertical="top"/>
    </xf>
    <xf numFmtId="0" fontId="0" fillId="0" borderId="7" xfId="0" applyBorder="1" applyAlignment="1">
      <alignment vertical="top"/>
    </xf>
    <xf numFmtId="0" fontId="0" fillId="0" borderId="4" xfId="0" applyBorder="1" applyAlignment="1">
      <alignment vertical="top"/>
    </xf>
    <xf numFmtId="0" fontId="0" fillId="0" borderId="3" xfId="0" applyBorder="1" applyAlignment="1">
      <alignment horizontal="left" vertical="top" indent="4"/>
    </xf>
    <xf numFmtId="0" fontId="0" fillId="0" borderId="7" xfId="0" applyBorder="1" applyAlignment="1">
      <alignment horizontal="left" vertical="top" indent="4"/>
    </xf>
    <xf numFmtId="0" fontId="0" fillId="0" borderId="4" xfId="0" applyBorder="1" applyAlignment="1">
      <alignment horizontal="left" vertical="top" indent="4"/>
    </xf>
    <xf numFmtId="0" fontId="0" fillId="0" borderId="3" xfId="0" applyFont="1" applyBorder="1" applyAlignment="1">
      <alignment horizontal="left" vertical="top" indent="4"/>
    </xf>
    <xf numFmtId="0" fontId="0" fillId="0" borderId="7" xfId="0" applyFont="1" applyBorder="1" applyAlignment="1">
      <alignment horizontal="left" vertical="top" indent="4"/>
    </xf>
    <xf numFmtId="0" fontId="0" fillId="0" borderId="4" xfId="0" applyFont="1" applyBorder="1" applyAlignment="1">
      <alignment horizontal="left" vertical="top" indent="4"/>
    </xf>
    <xf numFmtId="0" fontId="0" fillId="0" borderId="3" xfId="0" applyFont="1" applyBorder="1" applyAlignment="1">
      <alignment horizontal="left" vertical="top" indent="2"/>
    </xf>
    <xf numFmtId="0" fontId="0" fillId="0" borderId="7" xfId="0" applyFont="1" applyBorder="1" applyAlignment="1">
      <alignment horizontal="left" vertical="top" indent="2"/>
    </xf>
    <xf numFmtId="0" fontId="0" fillId="0" borderId="4" xfId="0" applyFont="1" applyBorder="1" applyAlignment="1">
      <alignment vertical="top"/>
    </xf>
    <xf numFmtId="49" fontId="8" fillId="0" borderId="3" xfId="0" applyNumberFormat="1" applyFont="1" applyBorder="1" applyAlignment="1">
      <alignment horizontal="left" vertical="top" indent="2"/>
    </xf>
    <xf numFmtId="49" fontId="8" fillId="0" borderId="7" xfId="0" applyNumberFormat="1" applyFont="1" applyBorder="1" applyAlignment="1">
      <alignment horizontal="left" vertical="top" indent="2"/>
    </xf>
    <xf numFmtId="49" fontId="8" fillId="0" borderId="4" xfId="0" applyNumberFormat="1" applyFont="1" applyBorder="1" applyAlignment="1">
      <alignment horizontal="left" vertical="top" indent="2"/>
    </xf>
    <xf numFmtId="49" fontId="0" fillId="0" borderId="3" xfId="0" applyNumberFormat="1" applyFont="1" applyBorder="1" applyAlignment="1">
      <alignment horizontal="left" vertical="top" indent="2"/>
    </xf>
    <xf numFmtId="49" fontId="0" fillId="0" borderId="7" xfId="0" applyNumberFormat="1" applyFont="1" applyBorder="1" applyAlignment="1">
      <alignment horizontal="left" vertical="top" indent="2"/>
    </xf>
    <xf numFmtId="49" fontId="0" fillId="0" borderId="4" xfId="0" applyNumberFormat="1" applyFont="1" applyBorder="1" applyAlignment="1">
      <alignment horizontal="left" vertical="top" indent="2"/>
    </xf>
    <xf numFmtId="0" fontId="0" fillId="0" borderId="7" xfId="0" applyBorder="1" applyAlignment="1">
      <alignment horizontal="left" vertical="top" indent="2"/>
    </xf>
    <xf numFmtId="0" fontId="0" fillId="0" borderId="4" xfId="0" applyBorder="1" applyAlignment="1">
      <alignment horizontal="left" vertical="top" indent="2"/>
    </xf>
    <xf numFmtId="0" fontId="0" fillId="0" borderId="3" xfId="0" applyBorder="1" applyAlignment="1">
      <alignment horizontal="left" vertical="top" indent="2"/>
    </xf>
    <xf numFmtId="0" fontId="0" fillId="0" borderId="4" xfId="0" applyFont="1" applyBorder="1" applyAlignment="1">
      <alignment horizontal="left" vertical="top" indent="2"/>
    </xf>
    <xf numFmtId="0" fontId="0" fillId="0" borderId="7" xfId="0" applyBorder="1" applyAlignment="1">
      <alignment vertical="top" wrapText="1"/>
    </xf>
    <xf numFmtId="0" fontId="0" fillId="0" borderId="4" xfId="0" applyBorder="1" applyAlignment="1">
      <alignment vertical="top" wrapText="1"/>
    </xf>
    <xf numFmtId="0" fontId="0" fillId="0" borderId="7" xfId="0" applyFont="1" applyBorder="1" applyAlignment="1">
      <alignment vertical="top"/>
    </xf>
    <xf numFmtId="49" fontId="0" fillId="0" borderId="1" xfId="0" applyNumberFormat="1" applyFont="1" applyBorder="1" applyAlignment="1">
      <alignment horizontal="left" vertical="top" indent="2"/>
    </xf>
    <xf numFmtId="0" fontId="0" fillId="0" borderId="1" xfId="0" applyFont="1" applyBorder="1" applyAlignment="1">
      <alignment vertical="top"/>
    </xf>
    <xf numFmtId="0" fontId="8" fillId="0" borderId="3" xfId="0" applyFont="1" applyBorder="1" applyAlignment="1">
      <alignment horizontal="left" vertical="top" indent="2"/>
    </xf>
    <xf numFmtId="0" fontId="8" fillId="0" borderId="7" xfId="0" applyFont="1" applyBorder="1" applyAlignment="1">
      <alignment horizontal="left" vertical="top" indent="2"/>
    </xf>
    <xf numFmtId="0" fontId="8" fillId="0" borderId="4" xfId="0" applyFont="1" applyBorder="1" applyAlignment="1">
      <alignment horizontal="left" vertical="top" indent="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57"/>
  <sheetViews>
    <sheetView tabSelected="1" workbookViewId="0" topLeftCell="A1">
      <selection activeCell="A2" sqref="A2"/>
    </sheetView>
  </sheetViews>
  <sheetFormatPr defaultColWidth="11.00390625" defaultRowHeight="12"/>
  <cols>
    <col min="1" max="1" width="9.875" style="5" customWidth="1"/>
    <col min="2" max="2" width="12.375" style="23" customWidth="1"/>
    <col min="3" max="3" width="16.875" style="23" customWidth="1"/>
    <col min="4" max="4" width="21.125" style="24" customWidth="1"/>
    <col min="5" max="5" width="8.875" style="24" customWidth="1"/>
    <col min="6" max="6" width="10.875" style="25" customWidth="1"/>
    <col min="7" max="7" width="12.875" style="26" customWidth="1"/>
    <col min="8" max="8" width="19.875" style="27" customWidth="1"/>
    <col min="9" max="9" width="13.875" style="26" customWidth="1"/>
    <col min="10" max="10" width="12.375" style="26" hidden="1" customWidth="1"/>
    <col min="11" max="26" width="10.875" style="26" hidden="1" customWidth="1"/>
    <col min="27" max="27" width="10.875" style="48" hidden="1" customWidth="1"/>
    <col min="28" max="31" width="10.875" style="26" hidden="1" customWidth="1"/>
    <col min="32" max="16384" width="10.875" style="26" customWidth="1"/>
  </cols>
  <sheetData>
    <row r="1" spans="1:31" s="3" customFormat="1" ht="39.75" customHeight="1">
      <c r="A1" s="1" t="s">
        <v>160</v>
      </c>
      <c r="B1" s="2" t="s">
        <v>169</v>
      </c>
      <c r="C1" s="2" t="s">
        <v>440</v>
      </c>
      <c r="D1" s="2" t="s">
        <v>71</v>
      </c>
      <c r="E1" s="1" t="s">
        <v>416</v>
      </c>
      <c r="F1" s="2" t="s">
        <v>307</v>
      </c>
      <c r="G1" s="1" t="s">
        <v>380</v>
      </c>
      <c r="H1" s="2" t="s">
        <v>308</v>
      </c>
      <c r="I1" s="1" t="s">
        <v>197</v>
      </c>
      <c r="J1" s="1" t="s">
        <v>455</v>
      </c>
      <c r="K1" s="3" t="s">
        <v>61</v>
      </c>
      <c r="L1" s="3" t="s">
        <v>208</v>
      </c>
      <c r="M1" s="3" t="s">
        <v>210</v>
      </c>
      <c r="N1" s="3" t="s">
        <v>456</v>
      </c>
      <c r="O1" s="3" t="s">
        <v>454</v>
      </c>
      <c r="P1" s="3" t="s">
        <v>183</v>
      </c>
      <c r="Q1" s="3" t="s">
        <v>457</v>
      </c>
      <c r="R1" s="3" t="s">
        <v>458</v>
      </c>
      <c r="S1" s="3" t="s">
        <v>180</v>
      </c>
      <c r="T1" s="3" t="s">
        <v>10</v>
      </c>
      <c r="U1" s="3" t="s">
        <v>29</v>
      </c>
      <c r="V1" s="3" t="s">
        <v>33</v>
      </c>
      <c r="W1" s="3" t="s">
        <v>444</v>
      </c>
      <c r="X1" s="3" t="s">
        <v>235</v>
      </c>
      <c r="Y1" s="3" t="s">
        <v>182</v>
      </c>
      <c r="Z1" s="3" t="s">
        <v>215</v>
      </c>
      <c r="AA1" s="3" t="s">
        <v>401</v>
      </c>
      <c r="AB1" s="3" t="s">
        <v>2</v>
      </c>
      <c r="AC1" s="3" t="s">
        <v>148</v>
      </c>
      <c r="AD1" s="3" t="s">
        <v>425</v>
      </c>
      <c r="AE1" s="3" t="s">
        <v>190</v>
      </c>
    </row>
    <row r="2" spans="1:31" s="8" customFormat="1" ht="54" customHeight="1">
      <c r="A2" s="22" t="s">
        <v>389</v>
      </c>
      <c r="B2" s="8" t="s">
        <v>170</v>
      </c>
      <c r="C2" s="8" t="s">
        <v>207</v>
      </c>
      <c r="D2" s="7" t="s">
        <v>263</v>
      </c>
      <c r="E2" s="6">
        <v>1</v>
      </c>
      <c r="F2" s="4" t="s">
        <v>406</v>
      </c>
      <c r="G2" s="20" t="s">
        <v>206</v>
      </c>
      <c r="H2" s="18" t="s">
        <v>326</v>
      </c>
      <c r="I2" s="20" t="s">
        <v>390</v>
      </c>
      <c r="J2" s="20" t="b">
        <f aca="true" t="shared" si="0" ref="J2:J33">AND(A2="001",F2="Oahu")</f>
        <v>0</v>
      </c>
      <c r="K2" s="8" t="b">
        <f aca="true" t="shared" si="1" ref="K2:K33">AND(A2="002",F2="Oahu")</f>
        <v>1</v>
      </c>
      <c r="L2" s="8" t="b">
        <f aca="true" t="shared" si="2" ref="L2:L33">AND(A2="002",F2="Maui")</f>
        <v>0</v>
      </c>
      <c r="M2" s="8" t="b">
        <f aca="true" t="shared" si="3" ref="M2:M33">AND(A2="002",F2="Molokai")</f>
        <v>0</v>
      </c>
      <c r="N2" s="8" t="b">
        <f aca="true" t="shared" si="4" ref="N2:N33">AND(A2="K1",F2="Oahu")</f>
        <v>0</v>
      </c>
      <c r="O2" s="8" t="b">
        <f aca="true" t="shared" si="5" ref="O2:O33">AND(A2="004",F2="Oahu")</f>
        <v>0</v>
      </c>
      <c r="P2" s="8" t="b">
        <f aca="true" t="shared" si="6" ref="P2:P33">AND(A2="004",F2="Kauai")</f>
        <v>0</v>
      </c>
      <c r="Q2" s="8" t="b">
        <f aca="true" t="shared" si="7" ref="Q2:Q33">AND(A2="005",F2="Kauai")</f>
        <v>0</v>
      </c>
      <c r="R2" s="8" t="b">
        <f>AND(A2="010",F2="Oahu")</f>
        <v>0</v>
      </c>
      <c r="S2" s="8" t="b">
        <f>AND(A2="012",F2="Kauai")</f>
        <v>0</v>
      </c>
      <c r="T2" s="8" t="b">
        <f>AND(A2="K2",F2="Oahu")</f>
        <v>0</v>
      </c>
      <c r="U2" s="8" t="b">
        <f>AND(A2="K2",F2="Kauai")</f>
        <v>0</v>
      </c>
      <c r="V2" s="8" t="b">
        <f>AND(A2="013",F2="Oahu")</f>
        <v>0</v>
      </c>
      <c r="W2" s="8" t="b">
        <f>AND(A2="013",F2="Kauai")</f>
        <v>0</v>
      </c>
      <c r="X2" s="8" t="b">
        <f>AND(A2="014",F2="Oahu")</f>
        <v>0</v>
      </c>
      <c r="Y2" s="8" t="b">
        <f>AND(A2="014",F2="Kauai")</f>
        <v>0</v>
      </c>
      <c r="Z2" s="8" t="b">
        <f>AND(A2="015",F2="Oahu")</f>
        <v>0</v>
      </c>
      <c r="AA2" s="8" t="b">
        <f>AND(A2="015",F2="Maui")</f>
        <v>0</v>
      </c>
      <c r="AB2" s="8" t="b">
        <f>AND(A2="021",F2="Oahu")</f>
        <v>0</v>
      </c>
      <c r="AC2" s="8" t="b">
        <f>AND(A2="022",F2="Kauai")</f>
        <v>0</v>
      </c>
      <c r="AD2" s="8" t="b">
        <f>AND(A2="023",F2="Maui")</f>
        <v>0</v>
      </c>
      <c r="AE2" s="8" t="b">
        <f>AND(A2="024",F2="Kauai")</f>
        <v>0</v>
      </c>
    </row>
    <row r="3" spans="1:31" s="8" customFormat="1" ht="24">
      <c r="A3" s="22" t="s">
        <v>389</v>
      </c>
      <c r="B3" s="8" t="s">
        <v>170</v>
      </c>
      <c r="C3" s="8" t="s">
        <v>207</v>
      </c>
      <c r="D3" s="7" t="s">
        <v>86</v>
      </c>
      <c r="E3" s="6">
        <v>1</v>
      </c>
      <c r="F3" s="4" t="s">
        <v>406</v>
      </c>
      <c r="G3" s="20" t="s">
        <v>391</v>
      </c>
      <c r="H3" s="18" t="s">
        <v>45</v>
      </c>
      <c r="I3" s="20" t="s">
        <v>327</v>
      </c>
      <c r="J3" s="20" t="b">
        <f t="shared" si="0"/>
        <v>0</v>
      </c>
      <c r="K3" s="8" t="b">
        <f t="shared" si="1"/>
        <v>1</v>
      </c>
      <c r="L3" s="8" t="b">
        <f t="shared" si="2"/>
        <v>0</v>
      </c>
      <c r="M3" s="8" t="b">
        <f t="shared" si="3"/>
        <v>0</v>
      </c>
      <c r="N3" s="8" t="b">
        <f t="shared" si="4"/>
        <v>0</v>
      </c>
      <c r="O3" s="8" t="b">
        <f t="shared" si="5"/>
        <v>0</v>
      </c>
      <c r="P3" s="8" t="b">
        <f t="shared" si="6"/>
        <v>0</v>
      </c>
      <c r="Q3" s="8" t="b">
        <f t="shared" si="7"/>
        <v>0</v>
      </c>
      <c r="R3" s="8" t="b">
        <f aca="true" t="shared" si="8" ref="R3:R33">AND(A3="010",F3="Oahu")</f>
        <v>0</v>
      </c>
      <c r="S3" s="8" t="b">
        <f aca="true" t="shared" si="9" ref="S3:S66">AND(A3="012",F3="Kauai")</f>
        <v>0</v>
      </c>
      <c r="T3" s="8" t="b">
        <f aca="true" t="shared" si="10" ref="T3:T33">AND(A3="K2",F3="Oahu")</f>
        <v>0</v>
      </c>
      <c r="U3" s="8" t="b">
        <f aca="true" t="shared" si="11" ref="U3:U66">AND(A3="K2",F3="Kauai")</f>
        <v>0</v>
      </c>
      <c r="V3" s="8" t="b">
        <f aca="true" t="shared" si="12" ref="V3:V65">AND(A3="013",F3="Oahu")</f>
        <v>0</v>
      </c>
      <c r="W3" s="8" t="b">
        <f aca="true" t="shared" si="13" ref="W3:W66">AND(A3="013",F3="Kauai")</f>
        <v>0</v>
      </c>
      <c r="X3" s="8" t="b">
        <f aca="true" t="shared" si="14" ref="X3:X66">AND(A3="014",F3="Oahu")</f>
        <v>0</v>
      </c>
      <c r="Y3" s="8" t="b">
        <f>AND(A3="014",F3="Kauai")</f>
        <v>0</v>
      </c>
      <c r="Z3" s="8" t="b">
        <f aca="true" t="shared" si="15" ref="Z3:Z66">AND(A3="015",F3="Oahu")</f>
        <v>0</v>
      </c>
      <c r="AA3" s="8" t="b">
        <f aca="true" t="shared" si="16" ref="AA3:AA66">AND(A3="015",F3="Maui")</f>
        <v>0</v>
      </c>
      <c r="AB3" s="8" t="b">
        <f aca="true" t="shared" si="17" ref="AB3:AB66">AND(A3="021",F3="Oahu")</f>
        <v>0</v>
      </c>
      <c r="AC3" s="8" t="b">
        <f aca="true" t="shared" si="18" ref="AC3:AC66">AND(A3="022",F3="Kauai")</f>
        <v>0</v>
      </c>
      <c r="AD3" s="8" t="b">
        <f aca="true" t="shared" si="19" ref="AD3:AD66">AND(A3="023",F3="Maui")</f>
        <v>0</v>
      </c>
      <c r="AE3" s="8" t="b">
        <f aca="true" t="shared" si="20" ref="AE3:AE66">AND(A3="024",F3="Kauai")</f>
        <v>0</v>
      </c>
    </row>
    <row r="4" spans="1:31" s="8" customFormat="1" ht="43.5" customHeight="1">
      <c r="A4" s="22" t="s">
        <v>389</v>
      </c>
      <c r="B4" s="8" t="s">
        <v>170</v>
      </c>
      <c r="C4" s="8" t="s">
        <v>207</v>
      </c>
      <c r="D4" s="7" t="s">
        <v>381</v>
      </c>
      <c r="E4" s="6">
        <v>1</v>
      </c>
      <c r="F4" s="4" t="s">
        <v>406</v>
      </c>
      <c r="G4" s="20" t="s">
        <v>391</v>
      </c>
      <c r="H4" s="18" t="s">
        <v>108</v>
      </c>
      <c r="I4" s="20" t="s">
        <v>327</v>
      </c>
      <c r="J4" s="20" t="b">
        <f t="shared" si="0"/>
        <v>0</v>
      </c>
      <c r="K4" s="8" t="b">
        <f t="shared" si="1"/>
        <v>1</v>
      </c>
      <c r="L4" s="8" t="b">
        <f t="shared" si="2"/>
        <v>0</v>
      </c>
      <c r="M4" s="8" t="b">
        <f t="shared" si="3"/>
        <v>0</v>
      </c>
      <c r="N4" s="8" t="b">
        <f t="shared" si="4"/>
        <v>0</v>
      </c>
      <c r="O4" s="8" t="b">
        <f t="shared" si="5"/>
        <v>0</v>
      </c>
      <c r="P4" s="8" t="b">
        <f t="shared" si="6"/>
        <v>0</v>
      </c>
      <c r="Q4" s="8" t="b">
        <f t="shared" si="7"/>
        <v>0</v>
      </c>
      <c r="R4" s="8" t="b">
        <f t="shared" si="8"/>
        <v>0</v>
      </c>
      <c r="S4" s="8" t="b">
        <f t="shared" si="9"/>
        <v>0</v>
      </c>
      <c r="T4" s="8" t="b">
        <f t="shared" si="10"/>
        <v>0</v>
      </c>
      <c r="U4" s="8" t="b">
        <f t="shared" si="11"/>
        <v>0</v>
      </c>
      <c r="V4" s="8" t="b">
        <f t="shared" si="12"/>
        <v>0</v>
      </c>
      <c r="W4" s="8" t="b">
        <f t="shared" si="13"/>
        <v>0</v>
      </c>
      <c r="X4" s="8" t="b">
        <f t="shared" si="14"/>
        <v>0</v>
      </c>
      <c r="Y4" s="8" t="b">
        <f aca="true" t="shared" si="21" ref="Y4:Y67">AND(A4="014",F4="Kauai")</f>
        <v>0</v>
      </c>
      <c r="Z4" s="8" t="b">
        <f t="shared" si="15"/>
        <v>0</v>
      </c>
      <c r="AA4" s="8" t="b">
        <f t="shared" si="16"/>
        <v>0</v>
      </c>
      <c r="AB4" s="8" t="b">
        <f t="shared" si="17"/>
        <v>0</v>
      </c>
      <c r="AC4" s="8" t="b">
        <f t="shared" si="18"/>
        <v>0</v>
      </c>
      <c r="AD4" s="8" t="b">
        <f t="shared" si="19"/>
        <v>0</v>
      </c>
      <c r="AE4" s="8" t="b">
        <f t="shared" si="20"/>
        <v>0</v>
      </c>
    </row>
    <row r="5" spans="1:31" s="8" customFormat="1" ht="57.75" customHeight="1">
      <c r="A5" s="4" t="s">
        <v>389</v>
      </c>
      <c r="B5" s="8" t="s">
        <v>170</v>
      </c>
      <c r="C5" s="8" t="s">
        <v>207</v>
      </c>
      <c r="D5" s="7" t="s">
        <v>120</v>
      </c>
      <c r="E5" s="6">
        <v>1</v>
      </c>
      <c r="F5" s="4" t="s">
        <v>406</v>
      </c>
      <c r="G5" s="20" t="s">
        <v>367</v>
      </c>
      <c r="H5" s="18" t="s">
        <v>34</v>
      </c>
      <c r="I5" s="20" t="s">
        <v>367</v>
      </c>
      <c r="J5" s="20" t="b">
        <f t="shared" si="0"/>
        <v>0</v>
      </c>
      <c r="K5" s="8" t="b">
        <f t="shared" si="1"/>
        <v>1</v>
      </c>
      <c r="L5" s="8" t="b">
        <f t="shared" si="2"/>
        <v>0</v>
      </c>
      <c r="M5" s="8" t="b">
        <f t="shared" si="3"/>
        <v>0</v>
      </c>
      <c r="N5" s="8" t="b">
        <f t="shared" si="4"/>
        <v>0</v>
      </c>
      <c r="O5" s="8" t="b">
        <f t="shared" si="5"/>
        <v>0</v>
      </c>
      <c r="P5" s="8" t="b">
        <f t="shared" si="6"/>
        <v>0</v>
      </c>
      <c r="Q5" s="8" t="b">
        <f t="shared" si="7"/>
        <v>0</v>
      </c>
      <c r="R5" s="8" t="b">
        <f t="shared" si="8"/>
        <v>0</v>
      </c>
      <c r="S5" s="8" t="b">
        <f t="shared" si="9"/>
        <v>0</v>
      </c>
      <c r="T5" s="8" t="b">
        <f t="shared" si="10"/>
        <v>0</v>
      </c>
      <c r="U5" s="8" t="b">
        <f t="shared" si="11"/>
        <v>0</v>
      </c>
      <c r="V5" s="8" t="b">
        <f t="shared" si="12"/>
        <v>0</v>
      </c>
      <c r="W5" s="8" t="b">
        <f t="shared" si="13"/>
        <v>0</v>
      </c>
      <c r="X5" s="8" t="b">
        <f t="shared" si="14"/>
        <v>0</v>
      </c>
      <c r="Y5" s="8" t="b">
        <f t="shared" si="21"/>
        <v>0</v>
      </c>
      <c r="Z5" s="8" t="b">
        <f t="shared" si="15"/>
        <v>0</v>
      </c>
      <c r="AA5" s="8" t="b">
        <f t="shared" si="16"/>
        <v>0</v>
      </c>
      <c r="AB5" s="8" t="b">
        <f t="shared" si="17"/>
        <v>0</v>
      </c>
      <c r="AC5" s="8" t="b">
        <f t="shared" si="18"/>
        <v>0</v>
      </c>
      <c r="AD5" s="8" t="b">
        <f t="shared" si="19"/>
        <v>0</v>
      </c>
      <c r="AE5" s="8" t="b">
        <f t="shared" si="20"/>
        <v>0</v>
      </c>
    </row>
    <row r="6" spans="1:31" s="8" customFormat="1" ht="138.75" customHeight="1">
      <c r="A6" s="4" t="s">
        <v>389</v>
      </c>
      <c r="B6" s="8" t="s">
        <v>170</v>
      </c>
      <c r="C6" s="8" t="s">
        <v>207</v>
      </c>
      <c r="D6" s="7" t="s">
        <v>252</v>
      </c>
      <c r="E6" s="6">
        <v>1</v>
      </c>
      <c r="F6" s="4" t="s">
        <v>406</v>
      </c>
      <c r="G6" s="20" t="s">
        <v>46</v>
      </c>
      <c r="H6" s="18" t="s">
        <v>345</v>
      </c>
      <c r="I6" s="20" t="s">
        <v>367</v>
      </c>
      <c r="J6" s="20" t="b">
        <f t="shared" si="0"/>
        <v>0</v>
      </c>
      <c r="K6" s="8" t="b">
        <f t="shared" si="1"/>
        <v>1</v>
      </c>
      <c r="L6" s="8" t="b">
        <f t="shared" si="2"/>
        <v>0</v>
      </c>
      <c r="M6" s="8" t="b">
        <f t="shared" si="3"/>
        <v>0</v>
      </c>
      <c r="N6" s="8" t="b">
        <f t="shared" si="4"/>
        <v>0</v>
      </c>
      <c r="O6" s="8" t="b">
        <f t="shared" si="5"/>
        <v>0</v>
      </c>
      <c r="P6" s="8" t="b">
        <f t="shared" si="6"/>
        <v>0</v>
      </c>
      <c r="Q6" s="8" t="b">
        <f t="shared" si="7"/>
        <v>0</v>
      </c>
      <c r="R6" s="8" t="b">
        <f t="shared" si="8"/>
        <v>0</v>
      </c>
      <c r="S6" s="8" t="b">
        <f t="shared" si="9"/>
        <v>0</v>
      </c>
      <c r="T6" s="8" t="b">
        <f t="shared" si="10"/>
        <v>0</v>
      </c>
      <c r="U6" s="8" t="b">
        <f t="shared" si="11"/>
        <v>0</v>
      </c>
      <c r="V6" s="8" t="b">
        <f t="shared" si="12"/>
        <v>0</v>
      </c>
      <c r="W6" s="8" t="b">
        <f t="shared" si="13"/>
        <v>0</v>
      </c>
      <c r="X6" s="8" t="b">
        <f t="shared" si="14"/>
        <v>0</v>
      </c>
      <c r="Y6" s="8" t="b">
        <f t="shared" si="21"/>
        <v>0</v>
      </c>
      <c r="Z6" s="8" t="b">
        <f t="shared" si="15"/>
        <v>0</v>
      </c>
      <c r="AA6" s="8" t="b">
        <f t="shared" si="16"/>
        <v>0</v>
      </c>
      <c r="AB6" s="8" t="b">
        <f t="shared" si="17"/>
        <v>0</v>
      </c>
      <c r="AC6" s="8" t="b">
        <f t="shared" si="18"/>
        <v>0</v>
      </c>
      <c r="AD6" s="8" t="b">
        <f t="shared" si="19"/>
        <v>0</v>
      </c>
      <c r="AE6" s="8" t="b">
        <f t="shared" si="20"/>
        <v>0</v>
      </c>
    </row>
    <row r="7" spans="1:31" s="8" customFormat="1" ht="64.5" customHeight="1">
      <c r="A7" s="4" t="s">
        <v>389</v>
      </c>
      <c r="B7" s="8" t="s">
        <v>170</v>
      </c>
      <c r="C7" s="8" t="s">
        <v>207</v>
      </c>
      <c r="D7" s="7" t="s">
        <v>336</v>
      </c>
      <c r="E7" s="6">
        <v>2</v>
      </c>
      <c r="F7" s="4" t="s">
        <v>406</v>
      </c>
      <c r="G7" s="20" t="s">
        <v>212</v>
      </c>
      <c r="H7" s="18" t="s">
        <v>138</v>
      </c>
      <c r="I7" s="20" t="s">
        <v>139</v>
      </c>
      <c r="J7" s="20" t="b">
        <f t="shared" si="0"/>
        <v>0</v>
      </c>
      <c r="K7" s="8" t="b">
        <f t="shared" si="1"/>
        <v>1</v>
      </c>
      <c r="L7" s="8" t="b">
        <f t="shared" si="2"/>
        <v>0</v>
      </c>
      <c r="M7" s="8" t="b">
        <f t="shared" si="3"/>
        <v>0</v>
      </c>
      <c r="N7" s="8" t="b">
        <f t="shared" si="4"/>
        <v>0</v>
      </c>
      <c r="O7" s="8" t="b">
        <f t="shared" si="5"/>
        <v>0</v>
      </c>
      <c r="P7" s="8" t="b">
        <f t="shared" si="6"/>
        <v>0</v>
      </c>
      <c r="Q7" s="8" t="b">
        <f t="shared" si="7"/>
        <v>0</v>
      </c>
      <c r="R7" s="8" t="b">
        <f t="shared" si="8"/>
        <v>0</v>
      </c>
      <c r="S7" s="8" t="b">
        <f t="shared" si="9"/>
        <v>0</v>
      </c>
      <c r="T7" s="8" t="b">
        <f t="shared" si="10"/>
        <v>0</v>
      </c>
      <c r="U7" s="8" t="b">
        <f t="shared" si="11"/>
        <v>0</v>
      </c>
      <c r="V7" s="8" t="b">
        <f t="shared" si="12"/>
        <v>0</v>
      </c>
      <c r="W7" s="8" t="b">
        <f t="shared" si="13"/>
        <v>0</v>
      </c>
      <c r="X7" s="8" t="b">
        <f t="shared" si="14"/>
        <v>0</v>
      </c>
      <c r="Y7" s="8" t="b">
        <f t="shared" si="21"/>
        <v>0</v>
      </c>
      <c r="Z7" s="8" t="b">
        <f t="shared" si="15"/>
        <v>0</v>
      </c>
      <c r="AA7" s="8" t="b">
        <f t="shared" si="16"/>
        <v>0</v>
      </c>
      <c r="AB7" s="8" t="b">
        <f t="shared" si="17"/>
        <v>0</v>
      </c>
      <c r="AC7" s="8" t="b">
        <f t="shared" si="18"/>
        <v>0</v>
      </c>
      <c r="AD7" s="8" t="b">
        <f t="shared" si="19"/>
        <v>0</v>
      </c>
      <c r="AE7" s="8" t="b">
        <f t="shared" si="20"/>
        <v>0</v>
      </c>
    </row>
    <row r="8" spans="1:31" s="8" customFormat="1" ht="78.75" customHeight="1">
      <c r="A8" s="4" t="s">
        <v>389</v>
      </c>
      <c r="B8" s="8" t="s">
        <v>170</v>
      </c>
      <c r="C8" s="8" t="s">
        <v>207</v>
      </c>
      <c r="D8" s="7" t="s">
        <v>415</v>
      </c>
      <c r="E8" s="6">
        <v>3</v>
      </c>
      <c r="F8" s="4" t="s">
        <v>406</v>
      </c>
      <c r="G8" s="20" t="s">
        <v>367</v>
      </c>
      <c r="H8" s="18" t="s">
        <v>220</v>
      </c>
      <c r="I8" s="20" t="s">
        <v>221</v>
      </c>
      <c r="J8" s="20" t="b">
        <f t="shared" si="0"/>
        <v>0</v>
      </c>
      <c r="K8" s="8" t="b">
        <f t="shared" si="1"/>
        <v>1</v>
      </c>
      <c r="L8" s="8" t="b">
        <f t="shared" si="2"/>
        <v>0</v>
      </c>
      <c r="M8" s="8" t="b">
        <f t="shared" si="3"/>
        <v>0</v>
      </c>
      <c r="N8" s="8" t="b">
        <f t="shared" si="4"/>
        <v>0</v>
      </c>
      <c r="O8" s="8" t="b">
        <f t="shared" si="5"/>
        <v>0</v>
      </c>
      <c r="P8" s="8" t="b">
        <f t="shared" si="6"/>
        <v>0</v>
      </c>
      <c r="Q8" s="8" t="b">
        <f t="shared" si="7"/>
        <v>0</v>
      </c>
      <c r="R8" s="8" t="b">
        <f t="shared" si="8"/>
        <v>0</v>
      </c>
      <c r="S8" s="8" t="b">
        <f t="shared" si="9"/>
        <v>0</v>
      </c>
      <c r="T8" s="8" t="b">
        <f t="shared" si="10"/>
        <v>0</v>
      </c>
      <c r="U8" s="8" t="b">
        <f t="shared" si="11"/>
        <v>0</v>
      </c>
      <c r="V8" s="8" t="b">
        <f t="shared" si="12"/>
        <v>0</v>
      </c>
      <c r="W8" s="8" t="b">
        <f t="shared" si="13"/>
        <v>0</v>
      </c>
      <c r="X8" s="8" t="b">
        <f t="shared" si="14"/>
        <v>0</v>
      </c>
      <c r="Y8" s="8" t="b">
        <f t="shared" si="21"/>
        <v>0</v>
      </c>
      <c r="Z8" s="8" t="b">
        <f t="shared" si="15"/>
        <v>0</v>
      </c>
      <c r="AA8" s="8" t="b">
        <f t="shared" si="16"/>
        <v>0</v>
      </c>
      <c r="AB8" s="8" t="b">
        <f t="shared" si="17"/>
        <v>0</v>
      </c>
      <c r="AC8" s="8" t="b">
        <f t="shared" si="18"/>
        <v>0</v>
      </c>
      <c r="AD8" s="8" t="b">
        <f t="shared" si="19"/>
        <v>0</v>
      </c>
      <c r="AE8" s="8" t="b">
        <f t="shared" si="20"/>
        <v>0</v>
      </c>
    </row>
    <row r="9" spans="1:31" s="8" customFormat="1" ht="42.75" customHeight="1">
      <c r="A9" s="4" t="s">
        <v>389</v>
      </c>
      <c r="B9" s="8" t="s">
        <v>170</v>
      </c>
      <c r="C9" s="8" t="s">
        <v>207</v>
      </c>
      <c r="D9" s="7" t="s">
        <v>237</v>
      </c>
      <c r="E9" s="6">
        <v>1</v>
      </c>
      <c r="F9" s="4" t="s">
        <v>406</v>
      </c>
      <c r="G9" s="20" t="s">
        <v>405</v>
      </c>
      <c r="H9" s="18" t="s">
        <v>438</v>
      </c>
      <c r="I9" s="20" t="s">
        <v>35</v>
      </c>
      <c r="J9" s="20" t="b">
        <f t="shared" si="0"/>
        <v>0</v>
      </c>
      <c r="K9" s="8" t="b">
        <f t="shared" si="1"/>
        <v>1</v>
      </c>
      <c r="L9" s="8" t="b">
        <f t="shared" si="2"/>
        <v>0</v>
      </c>
      <c r="M9" s="8" t="b">
        <f t="shared" si="3"/>
        <v>0</v>
      </c>
      <c r="N9" s="8" t="b">
        <f t="shared" si="4"/>
        <v>0</v>
      </c>
      <c r="O9" s="8" t="b">
        <f t="shared" si="5"/>
        <v>0</v>
      </c>
      <c r="P9" s="8" t="b">
        <f t="shared" si="6"/>
        <v>0</v>
      </c>
      <c r="Q9" s="8" t="b">
        <f t="shared" si="7"/>
        <v>0</v>
      </c>
      <c r="R9" s="8" t="b">
        <f t="shared" si="8"/>
        <v>0</v>
      </c>
      <c r="S9" s="8" t="b">
        <f t="shared" si="9"/>
        <v>0</v>
      </c>
      <c r="T9" s="8" t="b">
        <f t="shared" si="10"/>
        <v>0</v>
      </c>
      <c r="U9" s="8" t="b">
        <f t="shared" si="11"/>
        <v>0</v>
      </c>
      <c r="V9" s="8" t="b">
        <f t="shared" si="12"/>
        <v>0</v>
      </c>
      <c r="W9" s="8" t="b">
        <f t="shared" si="13"/>
        <v>0</v>
      </c>
      <c r="X9" s="8" t="b">
        <f t="shared" si="14"/>
        <v>0</v>
      </c>
      <c r="Y9" s="8" t="b">
        <f t="shared" si="21"/>
        <v>0</v>
      </c>
      <c r="Z9" s="8" t="b">
        <f t="shared" si="15"/>
        <v>0</v>
      </c>
      <c r="AA9" s="8" t="b">
        <f t="shared" si="16"/>
        <v>0</v>
      </c>
      <c r="AB9" s="8" t="b">
        <f t="shared" si="17"/>
        <v>0</v>
      </c>
      <c r="AC9" s="8" t="b">
        <f t="shared" si="18"/>
        <v>0</v>
      </c>
      <c r="AD9" s="8" t="b">
        <f t="shared" si="19"/>
        <v>0</v>
      </c>
      <c r="AE9" s="8" t="b">
        <f t="shared" si="20"/>
        <v>0</v>
      </c>
    </row>
    <row r="10" spans="1:31" s="8" customFormat="1" ht="36">
      <c r="A10" s="4" t="s">
        <v>389</v>
      </c>
      <c r="B10" s="8" t="s">
        <v>170</v>
      </c>
      <c r="C10" s="8" t="s">
        <v>207</v>
      </c>
      <c r="D10" s="7" t="s">
        <v>302</v>
      </c>
      <c r="E10" s="6">
        <v>1</v>
      </c>
      <c r="F10" s="4" t="s">
        <v>406</v>
      </c>
      <c r="G10" s="20" t="s">
        <v>390</v>
      </c>
      <c r="H10" s="18" t="s">
        <v>309</v>
      </c>
      <c r="I10" s="20" t="s">
        <v>47</v>
      </c>
      <c r="J10" s="20" t="b">
        <f t="shared" si="0"/>
        <v>0</v>
      </c>
      <c r="K10" s="8" t="b">
        <f t="shared" si="1"/>
        <v>1</v>
      </c>
      <c r="L10" s="8" t="b">
        <f t="shared" si="2"/>
        <v>0</v>
      </c>
      <c r="M10" s="8" t="b">
        <f t="shared" si="3"/>
        <v>0</v>
      </c>
      <c r="N10" s="8" t="b">
        <f t="shared" si="4"/>
        <v>0</v>
      </c>
      <c r="O10" s="8" t="b">
        <f t="shared" si="5"/>
        <v>0</v>
      </c>
      <c r="P10" s="8" t="b">
        <f t="shared" si="6"/>
        <v>0</v>
      </c>
      <c r="Q10" s="8" t="b">
        <f t="shared" si="7"/>
        <v>0</v>
      </c>
      <c r="R10" s="8" t="b">
        <f t="shared" si="8"/>
        <v>0</v>
      </c>
      <c r="S10" s="8" t="b">
        <f t="shared" si="9"/>
        <v>0</v>
      </c>
      <c r="T10" s="8" t="b">
        <f t="shared" si="10"/>
        <v>0</v>
      </c>
      <c r="U10" s="8" t="b">
        <f t="shared" si="11"/>
        <v>0</v>
      </c>
      <c r="V10" s="8" t="b">
        <f t="shared" si="12"/>
        <v>0</v>
      </c>
      <c r="W10" s="8" t="b">
        <f t="shared" si="13"/>
        <v>0</v>
      </c>
      <c r="X10" s="8" t="b">
        <f t="shared" si="14"/>
        <v>0</v>
      </c>
      <c r="Y10" s="8" t="b">
        <f t="shared" si="21"/>
        <v>0</v>
      </c>
      <c r="Z10" s="8" t="b">
        <f t="shared" si="15"/>
        <v>0</v>
      </c>
      <c r="AA10" s="8" t="b">
        <f t="shared" si="16"/>
        <v>0</v>
      </c>
      <c r="AB10" s="8" t="b">
        <f t="shared" si="17"/>
        <v>0</v>
      </c>
      <c r="AC10" s="8" t="b">
        <f t="shared" si="18"/>
        <v>0</v>
      </c>
      <c r="AD10" s="8" t="b">
        <f t="shared" si="19"/>
        <v>0</v>
      </c>
      <c r="AE10" s="8" t="b">
        <f t="shared" si="20"/>
        <v>0</v>
      </c>
    </row>
    <row r="11" spans="1:31" s="8" customFormat="1" ht="36">
      <c r="A11" s="4" t="s">
        <v>389</v>
      </c>
      <c r="B11" s="8" t="s">
        <v>170</v>
      </c>
      <c r="C11" s="8" t="s">
        <v>207</v>
      </c>
      <c r="D11" s="7" t="s">
        <v>44</v>
      </c>
      <c r="E11" s="6">
        <v>1</v>
      </c>
      <c r="F11" s="4" t="s">
        <v>406</v>
      </c>
      <c r="G11" s="20" t="s">
        <v>367</v>
      </c>
      <c r="H11" s="18" t="s">
        <v>137</v>
      </c>
      <c r="I11" s="20" t="s">
        <v>47</v>
      </c>
      <c r="J11" s="20" t="b">
        <f t="shared" si="0"/>
        <v>0</v>
      </c>
      <c r="K11" s="8" t="b">
        <f t="shared" si="1"/>
        <v>1</v>
      </c>
      <c r="L11" s="8" t="b">
        <f t="shared" si="2"/>
        <v>0</v>
      </c>
      <c r="M11" s="8" t="b">
        <f t="shared" si="3"/>
        <v>0</v>
      </c>
      <c r="N11" s="8" t="b">
        <f t="shared" si="4"/>
        <v>0</v>
      </c>
      <c r="O11" s="8" t="b">
        <f t="shared" si="5"/>
        <v>0</v>
      </c>
      <c r="P11" s="8" t="b">
        <f t="shared" si="6"/>
        <v>0</v>
      </c>
      <c r="Q11" s="8" t="b">
        <f t="shared" si="7"/>
        <v>0</v>
      </c>
      <c r="R11" s="8" t="b">
        <f t="shared" si="8"/>
        <v>0</v>
      </c>
      <c r="S11" s="8" t="b">
        <f t="shared" si="9"/>
        <v>0</v>
      </c>
      <c r="T11" s="8" t="b">
        <f t="shared" si="10"/>
        <v>0</v>
      </c>
      <c r="U11" s="8" t="b">
        <f t="shared" si="11"/>
        <v>0</v>
      </c>
      <c r="V11" s="8" t="b">
        <f t="shared" si="12"/>
        <v>0</v>
      </c>
      <c r="W11" s="8" t="b">
        <f t="shared" si="13"/>
        <v>0</v>
      </c>
      <c r="X11" s="8" t="b">
        <f t="shared" si="14"/>
        <v>0</v>
      </c>
      <c r="Y11" s="8" t="b">
        <f t="shared" si="21"/>
        <v>0</v>
      </c>
      <c r="Z11" s="8" t="b">
        <f t="shared" si="15"/>
        <v>0</v>
      </c>
      <c r="AA11" s="8" t="b">
        <f t="shared" si="16"/>
        <v>0</v>
      </c>
      <c r="AB11" s="8" t="b">
        <f t="shared" si="17"/>
        <v>0</v>
      </c>
      <c r="AC11" s="8" t="b">
        <f t="shared" si="18"/>
        <v>0</v>
      </c>
      <c r="AD11" s="8" t="b">
        <f t="shared" si="19"/>
        <v>0</v>
      </c>
      <c r="AE11" s="8" t="b">
        <f t="shared" si="20"/>
        <v>0</v>
      </c>
    </row>
    <row r="12" spans="1:31" s="8" customFormat="1" ht="36">
      <c r="A12" s="4" t="s">
        <v>389</v>
      </c>
      <c r="B12" s="8" t="s">
        <v>170</v>
      </c>
      <c r="C12" s="8" t="s">
        <v>207</v>
      </c>
      <c r="D12" s="7" t="s">
        <v>44</v>
      </c>
      <c r="E12" s="6">
        <v>1</v>
      </c>
      <c r="F12" s="4" t="s">
        <v>406</v>
      </c>
      <c r="G12" s="20" t="s">
        <v>221</v>
      </c>
      <c r="H12" s="18" t="s">
        <v>137</v>
      </c>
      <c r="I12" s="20" t="s">
        <v>47</v>
      </c>
      <c r="J12" s="20" t="b">
        <f t="shared" si="0"/>
        <v>0</v>
      </c>
      <c r="K12" s="8" t="b">
        <f t="shared" si="1"/>
        <v>1</v>
      </c>
      <c r="L12" s="8" t="b">
        <f t="shared" si="2"/>
        <v>0</v>
      </c>
      <c r="M12" s="8" t="b">
        <f t="shared" si="3"/>
        <v>0</v>
      </c>
      <c r="N12" s="8" t="b">
        <f t="shared" si="4"/>
        <v>0</v>
      </c>
      <c r="O12" s="8" t="b">
        <f t="shared" si="5"/>
        <v>0</v>
      </c>
      <c r="P12" s="8" t="b">
        <f t="shared" si="6"/>
        <v>0</v>
      </c>
      <c r="Q12" s="8" t="b">
        <f t="shared" si="7"/>
        <v>0</v>
      </c>
      <c r="R12" s="8" t="b">
        <f t="shared" si="8"/>
        <v>0</v>
      </c>
      <c r="S12" s="8" t="b">
        <f t="shared" si="9"/>
        <v>0</v>
      </c>
      <c r="T12" s="8" t="b">
        <f t="shared" si="10"/>
        <v>0</v>
      </c>
      <c r="U12" s="8" t="b">
        <f t="shared" si="11"/>
        <v>0</v>
      </c>
      <c r="V12" s="8" t="b">
        <f t="shared" si="12"/>
        <v>0</v>
      </c>
      <c r="W12" s="8" t="b">
        <f t="shared" si="13"/>
        <v>0</v>
      </c>
      <c r="X12" s="8" t="b">
        <f t="shared" si="14"/>
        <v>0</v>
      </c>
      <c r="Y12" s="8" t="b">
        <f t="shared" si="21"/>
        <v>0</v>
      </c>
      <c r="Z12" s="8" t="b">
        <f t="shared" si="15"/>
        <v>0</v>
      </c>
      <c r="AA12" s="8" t="b">
        <f t="shared" si="16"/>
        <v>0</v>
      </c>
      <c r="AB12" s="8" t="b">
        <f t="shared" si="17"/>
        <v>0</v>
      </c>
      <c r="AC12" s="8" t="b">
        <f t="shared" si="18"/>
        <v>0</v>
      </c>
      <c r="AD12" s="8" t="b">
        <f t="shared" si="19"/>
        <v>0</v>
      </c>
      <c r="AE12" s="8" t="b">
        <f t="shared" si="20"/>
        <v>0</v>
      </c>
    </row>
    <row r="13" spans="1:31" s="8" customFormat="1" ht="24">
      <c r="A13" s="4" t="s">
        <v>158</v>
      </c>
      <c r="B13" s="8" t="s">
        <v>315</v>
      </c>
      <c r="C13" s="8" t="s">
        <v>316</v>
      </c>
      <c r="D13" s="7" t="s">
        <v>257</v>
      </c>
      <c r="E13" s="6">
        <v>1</v>
      </c>
      <c r="F13" s="4" t="s">
        <v>406</v>
      </c>
      <c r="G13" s="20" t="s">
        <v>35</v>
      </c>
      <c r="H13" s="18" t="s">
        <v>127</v>
      </c>
      <c r="I13" s="20" t="s">
        <v>47</v>
      </c>
      <c r="J13" s="20" t="b">
        <f t="shared" si="0"/>
        <v>0</v>
      </c>
      <c r="K13" s="8" t="b">
        <f t="shared" si="1"/>
        <v>0</v>
      </c>
      <c r="L13" s="8" t="b">
        <f t="shared" si="2"/>
        <v>0</v>
      </c>
      <c r="M13" s="8" t="b">
        <f t="shared" si="3"/>
        <v>0</v>
      </c>
      <c r="N13" s="8" t="b">
        <f t="shared" si="4"/>
        <v>1</v>
      </c>
      <c r="O13" s="8" t="b">
        <f t="shared" si="5"/>
        <v>0</v>
      </c>
      <c r="P13" s="8" t="b">
        <f t="shared" si="6"/>
        <v>0</v>
      </c>
      <c r="Q13" s="8" t="b">
        <f t="shared" si="7"/>
        <v>0</v>
      </c>
      <c r="R13" s="8" t="b">
        <f t="shared" si="8"/>
        <v>0</v>
      </c>
      <c r="S13" s="8" t="b">
        <f t="shared" si="9"/>
        <v>0</v>
      </c>
      <c r="T13" s="8" t="b">
        <f t="shared" si="10"/>
        <v>0</v>
      </c>
      <c r="U13" s="8" t="b">
        <f t="shared" si="11"/>
        <v>0</v>
      </c>
      <c r="V13" s="8" t="b">
        <f t="shared" si="12"/>
        <v>0</v>
      </c>
      <c r="W13" s="8" t="b">
        <f t="shared" si="13"/>
        <v>0</v>
      </c>
      <c r="X13" s="8" t="b">
        <f t="shared" si="14"/>
        <v>0</v>
      </c>
      <c r="Y13" s="8" t="b">
        <f t="shared" si="21"/>
        <v>0</v>
      </c>
      <c r="Z13" s="8" t="b">
        <f t="shared" si="15"/>
        <v>0</v>
      </c>
      <c r="AA13" s="8" t="b">
        <f t="shared" si="16"/>
        <v>0</v>
      </c>
      <c r="AB13" s="8" t="b">
        <f t="shared" si="17"/>
        <v>0</v>
      </c>
      <c r="AC13" s="8" t="b">
        <f t="shared" si="18"/>
        <v>0</v>
      </c>
      <c r="AD13" s="8" t="b">
        <f t="shared" si="19"/>
        <v>0</v>
      </c>
      <c r="AE13" s="8" t="b">
        <f t="shared" si="20"/>
        <v>0</v>
      </c>
    </row>
    <row r="14" spans="1:31" s="8" customFormat="1" ht="36">
      <c r="A14" s="4" t="s">
        <v>389</v>
      </c>
      <c r="B14" s="8" t="s">
        <v>170</v>
      </c>
      <c r="C14" s="8" t="s">
        <v>207</v>
      </c>
      <c r="D14" s="7" t="s">
        <v>202</v>
      </c>
      <c r="E14" s="6">
        <v>1</v>
      </c>
      <c r="F14" s="4" t="s">
        <v>406</v>
      </c>
      <c r="G14" s="20" t="s">
        <v>201</v>
      </c>
      <c r="H14" s="18" t="s">
        <v>137</v>
      </c>
      <c r="I14" s="20" t="s">
        <v>70</v>
      </c>
      <c r="J14" s="20" t="b">
        <f t="shared" si="0"/>
        <v>0</v>
      </c>
      <c r="K14" s="8" t="b">
        <f t="shared" si="1"/>
        <v>1</v>
      </c>
      <c r="L14" s="8" t="b">
        <f t="shared" si="2"/>
        <v>0</v>
      </c>
      <c r="M14" s="8" t="b">
        <f t="shared" si="3"/>
        <v>0</v>
      </c>
      <c r="N14" s="8" t="b">
        <f t="shared" si="4"/>
        <v>0</v>
      </c>
      <c r="O14" s="8" t="b">
        <f t="shared" si="5"/>
        <v>0</v>
      </c>
      <c r="P14" s="8" t="b">
        <f t="shared" si="6"/>
        <v>0</v>
      </c>
      <c r="Q14" s="8" t="b">
        <f t="shared" si="7"/>
        <v>0</v>
      </c>
      <c r="R14" s="8" t="b">
        <f t="shared" si="8"/>
        <v>0</v>
      </c>
      <c r="S14" s="8" t="b">
        <f t="shared" si="9"/>
        <v>0</v>
      </c>
      <c r="T14" s="8" t="b">
        <f t="shared" si="10"/>
        <v>0</v>
      </c>
      <c r="U14" s="8" t="b">
        <f t="shared" si="11"/>
        <v>0</v>
      </c>
      <c r="V14" s="8" t="b">
        <f t="shared" si="12"/>
        <v>0</v>
      </c>
      <c r="W14" s="8" t="b">
        <f t="shared" si="13"/>
        <v>0</v>
      </c>
      <c r="X14" s="8" t="b">
        <f t="shared" si="14"/>
        <v>0</v>
      </c>
      <c r="Y14" s="8" t="b">
        <f t="shared" si="21"/>
        <v>0</v>
      </c>
      <c r="Z14" s="8" t="b">
        <f t="shared" si="15"/>
        <v>0</v>
      </c>
      <c r="AA14" s="8" t="b">
        <f t="shared" si="16"/>
        <v>0</v>
      </c>
      <c r="AB14" s="8" t="b">
        <f t="shared" si="17"/>
        <v>0</v>
      </c>
      <c r="AC14" s="8" t="b">
        <f t="shared" si="18"/>
        <v>0</v>
      </c>
      <c r="AD14" s="8" t="b">
        <f t="shared" si="19"/>
        <v>0</v>
      </c>
      <c r="AE14" s="8" t="b">
        <f t="shared" si="20"/>
        <v>0</v>
      </c>
    </row>
    <row r="15" spans="1:31" s="8" customFormat="1" ht="36">
      <c r="A15" s="4" t="s">
        <v>389</v>
      </c>
      <c r="B15" s="8" t="s">
        <v>170</v>
      </c>
      <c r="C15" s="8" t="s">
        <v>207</v>
      </c>
      <c r="D15" s="7" t="s">
        <v>198</v>
      </c>
      <c r="E15" s="6">
        <v>1</v>
      </c>
      <c r="F15" s="4" t="s">
        <v>406</v>
      </c>
      <c r="G15" s="20" t="s">
        <v>47</v>
      </c>
      <c r="H15" s="18" t="s">
        <v>266</v>
      </c>
      <c r="I15" s="20" t="s">
        <v>313</v>
      </c>
      <c r="J15" s="20" t="b">
        <f t="shared" si="0"/>
        <v>0</v>
      </c>
      <c r="K15" s="8" t="b">
        <f t="shared" si="1"/>
        <v>1</v>
      </c>
      <c r="L15" s="8" t="b">
        <f t="shared" si="2"/>
        <v>0</v>
      </c>
      <c r="M15" s="8" t="b">
        <f t="shared" si="3"/>
        <v>0</v>
      </c>
      <c r="N15" s="8" t="b">
        <f t="shared" si="4"/>
        <v>0</v>
      </c>
      <c r="O15" s="8" t="b">
        <f t="shared" si="5"/>
        <v>0</v>
      </c>
      <c r="P15" s="8" t="b">
        <f t="shared" si="6"/>
        <v>0</v>
      </c>
      <c r="Q15" s="8" t="b">
        <f t="shared" si="7"/>
        <v>0</v>
      </c>
      <c r="R15" s="8" t="b">
        <f t="shared" si="8"/>
        <v>0</v>
      </c>
      <c r="S15" s="8" t="b">
        <f t="shared" si="9"/>
        <v>0</v>
      </c>
      <c r="T15" s="8" t="b">
        <f t="shared" si="10"/>
        <v>0</v>
      </c>
      <c r="U15" s="8" t="b">
        <f t="shared" si="11"/>
        <v>0</v>
      </c>
      <c r="V15" s="8" t="b">
        <f t="shared" si="12"/>
        <v>0</v>
      </c>
      <c r="W15" s="8" t="b">
        <f t="shared" si="13"/>
        <v>0</v>
      </c>
      <c r="X15" s="8" t="b">
        <f t="shared" si="14"/>
        <v>0</v>
      </c>
      <c r="Y15" s="8" t="b">
        <f t="shared" si="21"/>
        <v>0</v>
      </c>
      <c r="Z15" s="8" t="b">
        <f t="shared" si="15"/>
        <v>0</v>
      </c>
      <c r="AA15" s="8" t="b">
        <f t="shared" si="16"/>
        <v>0</v>
      </c>
      <c r="AB15" s="8" t="b">
        <f t="shared" si="17"/>
        <v>0</v>
      </c>
      <c r="AC15" s="8" t="b">
        <f t="shared" si="18"/>
        <v>0</v>
      </c>
      <c r="AD15" s="8" t="b">
        <f t="shared" si="19"/>
        <v>0</v>
      </c>
      <c r="AE15" s="8" t="b">
        <f t="shared" si="20"/>
        <v>0</v>
      </c>
    </row>
    <row r="16" spans="1:31" s="8" customFormat="1" ht="36">
      <c r="A16" s="4" t="s">
        <v>158</v>
      </c>
      <c r="B16" s="8" t="s">
        <v>315</v>
      </c>
      <c r="C16" s="8" t="s">
        <v>316</v>
      </c>
      <c r="D16" s="7" t="s">
        <v>36</v>
      </c>
      <c r="E16" s="6">
        <v>5</v>
      </c>
      <c r="F16" s="4" t="s">
        <v>406</v>
      </c>
      <c r="G16" s="20" t="s">
        <v>59</v>
      </c>
      <c r="H16" s="19" t="s">
        <v>23</v>
      </c>
      <c r="I16" s="20" t="s">
        <v>37</v>
      </c>
      <c r="J16" s="20" t="b">
        <f t="shared" si="0"/>
        <v>0</v>
      </c>
      <c r="K16" s="8" t="b">
        <f t="shared" si="1"/>
        <v>0</v>
      </c>
      <c r="L16" s="8" t="b">
        <f t="shared" si="2"/>
        <v>0</v>
      </c>
      <c r="M16" s="8" t="b">
        <f t="shared" si="3"/>
        <v>0</v>
      </c>
      <c r="N16" s="8" t="b">
        <f t="shared" si="4"/>
        <v>1</v>
      </c>
      <c r="O16" s="8" t="b">
        <f t="shared" si="5"/>
        <v>0</v>
      </c>
      <c r="P16" s="8" t="b">
        <f t="shared" si="6"/>
        <v>0</v>
      </c>
      <c r="Q16" s="8" t="b">
        <f t="shared" si="7"/>
        <v>0</v>
      </c>
      <c r="R16" s="8" t="b">
        <f t="shared" si="8"/>
        <v>0</v>
      </c>
      <c r="S16" s="8" t="b">
        <f t="shared" si="9"/>
        <v>0</v>
      </c>
      <c r="T16" s="8" t="b">
        <f t="shared" si="10"/>
        <v>0</v>
      </c>
      <c r="U16" s="8" t="b">
        <f t="shared" si="11"/>
        <v>0</v>
      </c>
      <c r="V16" s="8" t="b">
        <f t="shared" si="12"/>
        <v>0</v>
      </c>
      <c r="W16" s="8" t="b">
        <f t="shared" si="13"/>
        <v>0</v>
      </c>
      <c r="X16" s="8" t="b">
        <f t="shared" si="14"/>
        <v>0</v>
      </c>
      <c r="Y16" s="8" t="b">
        <f t="shared" si="21"/>
        <v>0</v>
      </c>
      <c r="Z16" s="8" t="b">
        <f t="shared" si="15"/>
        <v>0</v>
      </c>
      <c r="AA16" s="8" t="b">
        <f t="shared" si="16"/>
        <v>0</v>
      </c>
      <c r="AB16" s="8" t="b">
        <f t="shared" si="17"/>
        <v>0</v>
      </c>
      <c r="AC16" s="8" t="b">
        <f t="shared" si="18"/>
        <v>0</v>
      </c>
      <c r="AD16" s="8" t="b">
        <f t="shared" si="19"/>
        <v>0</v>
      </c>
      <c r="AE16" s="8" t="b">
        <f t="shared" si="20"/>
        <v>0</v>
      </c>
    </row>
    <row r="17" spans="1:31" s="8" customFormat="1" ht="36">
      <c r="A17" s="4" t="s">
        <v>389</v>
      </c>
      <c r="B17" s="8" t="s">
        <v>170</v>
      </c>
      <c r="C17" s="8" t="s">
        <v>207</v>
      </c>
      <c r="D17" s="7" t="s">
        <v>38</v>
      </c>
      <c r="E17" s="6">
        <v>1</v>
      </c>
      <c r="F17" s="4" t="s">
        <v>184</v>
      </c>
      <c r="G17" s="20" t="s">
        <v>37</v>
      </c>
      <c r="H17" s="18" t="s">
        <v>137</v>
      </c>
      <c r="I17" s="20" t="s">
        <v>132</v>
      </c>
      <c r="J17" s="20" t="b">
        <f t="shared" si="0"/>
        <v>0</v>
      </c>
      <c r="K17" s="8" t="b">
        <f t="shared" si="1"/>
        <v>0</v>
      </c>
      <c r="L17" s="8" t="b">
        <f t="shared" si="2"/>
        <v>1</v>
      </c>
      <c r="M17" s="8" t="b">
        <f t="shared" si="3"/>
        <v>0</v>
      </c>
      <c r="N17" s="8" t="b">
        <f t="shared" si="4"/>
        <v>0</v>
      </c>
      <c r="O17" s="8" t="b">
        <f t="shared" si="5"/>
        <v>0</v>
      </c>
      <c r="P17" s="8" t="b">
        <f t="shared" si="6"/>
        <v>0</v>
      </c>
      <c r="Q17" s="8" t="b">
        <f t="shared" si="7"/>
        <v>0</v>
      </c>
      <c r="R17" s="8" t="b">
        <f t="shared" si="8"/>
        <v>0</v>
      </c>
      <c r="S17" s="8" t="b">
        <f t="shared" si="9"/>
        <v>0</v>
      </c>
      <c r="T17" s="8" t="b">
        <f t="shared" si="10"/>
        <v>0</v>
      </c>
      <c r="U17" s="8" t="b">
        <f t="shared" si="11"/>
        <v>0</v>
      </c>
      <c r="V17" s="8" t="b">
        <f t="shared" si="12"/>
        <v>0</v>
      </c>
      <c r="W17" s="8" t="b">
        <f t="shared" si="13"/>
        <v>0</v>
      </c>
      <c r="X17" s="8" t="b">
        <f t="shared" si="14"/>
        <v>0</v>
      </c>
      <c r="Y17" s="8" t="b">
        <f t="shared" si="21"/>
        <v>0</v>
      </c>
      <c r="Z17" s="8" t="b">
        <f t="shared" si="15"/>
        <v>0</v>
      </c>
      <c r="AA17" s="8" t="b">
        <f t="shared" si="16"/>
        <v>0</v>
      </c>
      <c r="AB17" s="8" t="b">
        <f t="shared" si="17"/>
        <v>0</v>
      </c>
      <c r="AC17" s="8" t="b">
        <f t="shared" si="18"/>
        <v>0</v>
      </c>
      <c r="AD17" s="8" t="b">
        <f t="shared" si="19"/>
        <v>0</v>
      </c>
      <c r="AE17" s="8" t="b">
        <f t="shared" si="20"/>
        <v>0</v>
      </c>
    </row>
    <row r="18" spans="1:31" s="8" customFormat="1" ht="24">
      <c r="A18" s="4" t="s">
        <v>158</v>
      </c>
      <c r="B18" s="8" t="s">
        <v>315</v>
      </c>
      <c r="C18" s="8" t="s">
        <v>316</v>
      </c>
      <c r="D18" s="7" t="s">
        <v>293</v>
      </c>
      <c r="E18" s="6">
        <v>1</v>
      </c>
      <c r="F18" s="4" t="s">
        <v>406</v>
      </c>
      <c r="G18" s="20" t="s">
        <v>161</v>
      </c>
      <c r="H18" s="18" t="s">
        <v>137</v>
      </c>
      <c r="I18" s="20" t="s">
        <v>161</v>
      </c>
      <c r="J18" s="20" t="b">
        <f t="shared" si="0"/>
        <v>0</v>
      </c>
      <c r="K18" s="8" t="b">
        <f t="shared" si="1"/>
        <v>0</v>
      </c>
      <c r="L18" s="8" t="b">
        <f t="shared" si="2"/>
        <v>0</v>
      </c>
      <c r="M18" s="8" t="b">
        <f t="shared" si="3"/>
        <v>0</v>
      </c>
      <c r="N18" s="8" t="b">
        <f t="shared" si="4"/>
        <v>1</v>
      </c>
      <c r="O18" s="8" t="b">
        <f t="shared" si="5"/>
        <v>0</v>
      </c>
      <c r="P18" s="8" t="b">
        <f t="shared" si="6"/>
        <v>0</v>
      </c>
      <c r="Q18" s="8" t="b">
        <f t="shared" si="7"/>
        <v>0</v>
      </c>
      <c r="R18" s="8" t="b">
        <f t="shared" si="8"/>
        <v>0</v>
      </c>
      <c r="S18" s="8" t="b">
        <f t="shared" si="9"/>
        <v>0</v>
      </c>
      <c r="T18" s="8" t="b">
        <f t="shared" si="10"/>
        <v>0</v>
      </c>
      <c r="U18" s="8" t="b">
        <f t="shared" si="11"/>
        <v>0</v>
      </c>
      <c r="V18" s="8" t="b">
        <f t="shared" si="12"/>
        <v>0</v>
      </c>
      <c r="W18" s="8" t="b">
        <f t="shared" si="13"/>
        <v>0</v>
      </c>
      <c r="X18" s="8" t="b">
        <f t="shared" si="14"/>
        <v>0</v>
      </c>
      <c r="Y18" s="8" t="b">
        <f t="shared" si="21"/>
        <v>0</v>
      </c>
      <c r="Z18" s="8" t="b">
        <f t="shared" si="15"/>
        <v>0</v>
      </c>
      <c r="AA18" s="8" t="b">
        <f t="shared" si="16"/>
        <v>0</v>
      </c>
      <c r="AB18" s="8" t="b">
        <f t="shared" si="17"/>
        <v>0</v>
      </c>
      <c r="AC18" s="8" t="b">
        <f t="shared" si="18"/>
        <v>0</v>
      </c>
      <c r="AD18" s="8" t="b">
        <f t="shared" si="19"/>
        <v>0</v>
      </c>
      <c r="AE18" s="8" t="b">
        <f t="shared" si="20"/>
        <v>0</v>
      </c>
    </row>
    <row r="19" spans="1:31" s="8" customFormat="1" ht="24">
      <c r="A19" s="4" t="s">
        <v>389</v>
      </c>
      <c r="B19" s="8" t="s">
        <v>170</v>
      </c>
      <c r="C19" s="8" t="s">
        <v>207</v>
      </c>
      <c r="D19" s="7" t="s">
        <v>128</v>
      </c>
      <c r="E19" s="6">
        <v>1</v>
      </c>
      <c r="F19" s="4" t="s">
        <v>406</v>
      </c>
      <c r="G19" s="20" t="s">
        <v>391</v>
      </c>
      <c r="H19" s="18" t="s">
        <v>497</v>
      </c>
      <c r="I19" s="20" t="s">
        <v>489</v>
      </c>
      <c r="J19" s="20" t="b">
        <f t="shared" si="0"/>
        <v>0</v>
      </c>
      <c r="K19" s="8" t="b">
        <f t="shared" si="1"/>
        <v>1</v>
      </c>
      <c r="L19" s="8" t="b">
        <f t="shared" si="2"/>
        <v>0</v>
      </c>
      <c r="M19" s="8" t="b">
        <f t="shared" si="3"/>
        <v>0</v>
      </c>
      <c r="N19" s="8" t="b">
        <f t="shared" si="4"/>
        <v>0</v>
      </c>
      <c r="O19" s="8" t="b">
        <f t="shared" si="5"/>
        <v>0</v>
      </c>
      <c r="P19" s="8" t="b">
        <f t="shared" si="6"/>
        <v>0</v>
      </c>
      <c r="Q19" s="8" t="b">
        <f t="shared" si="7"/>
        <v>0</v>
      </c>
      <c r="R19" s="8" t="b">
        <f t="shared" si="8"/>
        <v>0</v>
      </c>
      <c r="S19" s="8" t="b">
        <f t="shared" si="9"/>
        <v>0</v>
      </c>
      <c r="T19" s="8" t="b">
        <f t="shared" si="10"/>
        <v>0</v>
      </c>
      <c r="U19" s="8" t="b">
        <f t="shared" si="11"/>
        <v>0</v>
      </c>
      <c r="V19" s="8" t="b">
        <f t="shared" si="12"/>
        <v>0</v>
      </c>
      <c r="W19" s="8" t="b">
        <f t="shared" si="13"/>
        <v>0</v>
      </c>
      <c r="X19" s="8" t="b">
        <f t="shared" si="14"/>
        <v>0</v>
      </c>
      <c r="Y19" s="8" t="b">
        <f t="shared" si="21"/>
        <v>0</v>
      </c>
      <c r="Z19" s="8" t="b">
        <f t="shared" si="15"/>
        <v>0</v>
      </c>
      <c r="AA19" s="8" t="b">
        <f t="shared" si="16"/>
        <v>0</v>
      </c>
      <c r="AB19" s="8" t="b">
        <f t="shared" si="17"/>
        <v>0</v>
      </c>
      <c r="AC19" s="8" t="b">
        <f t="shared" si="18"/>
        <v>0</v>
      </c>
      <c r="AD19" s="8" t="b">
        <f t="shared" si="19"/>
        <v>0</v>
      </c>
      <c r="AE19" s="8" t="b">
        <f t="shared" si="20"/>
        <v>0</v>
      </c>
    </row>
    <row r="20" spans="1:31" s="8" customFormat="1" ht="60">
      <c r="A20" s="4" t="s">
        <v>158</v>
      </c>
      <c r="B20" s="8" t="s">
        <v>315</v>
      </c>
      <c r="C20" s="8" t="s">
        <v>316</v>
      </c>
      <c r="D20" s="7" t="s">
        <v>291</v>
      </c>
      <c r="E20" s="6">
        <v>3</v>
      </c>
      <c r="F20" s="4" t="s">
        <v>406</v>
      </c>
      <c r="G20" s="20" t="s">
        <v>213</v>
      </c>
      <c r="H20" s="19" t="s">
        <v>295</v>
      </c>
      <c r="I20" s="20" t="s">
        <v>359</v>
      </c>
      <c r="J20" s="20" t="b">
        <f t="shared" si="0"/>
        <v>0</v>
      </c>
      <c r="K20" s="8" t="b">
        <f t="shared" si="1"/>
        <v>0</v>
      </c>
      <c r="L20" s="8" t="b">
        <f t="shared" si="2"/>
        <v>0</v>
      </c>
      <c r="M20" s="8" t="b">
        <f t="shared" si="3"/>
        <v>0</v>
      </c>
      <c r="N20" s="8" t="b">
        <f t="shared" si="4"/>
        <v>1</v>
      </c>
      <c r="O20" s="8" t="b">
        <f t="shared" si="5"/>
        <v>0</v>
      </c>
      <c r="P20" s="8" t="b">
        <f t="shared" si="6"/>
        <v>0</v>
      </c>
      <c r="Q20" s="8" t="b">
        <f t="shared" si="7"/>
        <v>0</v>
      </c>
      <c r="R20" s="8" t="b">
        <f t="shared" si="8"/>
        <v>0</v>
      </c>
      <c r="S20" s="8" t="b">
        <f t="shared" si="9"/>
        <v>0</v>
      </c>
      <c r="T20" s="8" t="b">
        <f t="shared" si="10"/>
        <v>0</v>
      </c>
      <c r="U20" s="8" t="b">
        <f t="shared" si="11"/>
        <v>0</v>
      </c>
      <c r="V20" s="8" t="b">
        <f t="shared" si="12"/>
        <v>0</v>
      </c>
      <c r="W20" s="8" t="b">
        <f t="shared" si="13"/>
        <v>0</v>
      </c>
      <c r="X20" s="8" t="b">
        <f t="shared" si="14"/>
        <v>0</v>
      </c>
      <c r="Y20" s="8" t="b">
        <f t="shared" si="21"/>
        <v>0</v>
      </c>
      <c r="Z20" s="8" t="b">
        <f t="shared" si="15"/>
        <v>0</v>
      </c>
      <c r="AA20" s="8" t="b">
        <f t="shared" si="16"/>
        <v>0</v>
      </c>
      <c r="AB20" s="8" t="b">
        <f t="shared" si="17"/>
        <v>0</v>
      </c>
      <c r="AC20" s="8" t="b">
        <f t="shared" si="18"/>
        <v>0</v>
      </c>
      <c r="AD20" s="8" t="b">
        <f t="shared" si="19"/>
        <v>0</v>
      </c>
      <c r="AE20" s="8" t="b">
        <f t="shared" si="20"/>
        <v>0</v>
      </c>
    </row>
    <row r="21" spans="1:31" s="9" customFormat="1" ht="36">
      <c r="A21" s="4" t="s">
        <v>389</v>
      </c>
      <c r="B21" s="8" t="s">
        <v>170</v>
      </c>
      <c r="C21" s="8" t="s">
        <v>207</v>
      </c>
      <c r="D21" s="7" t="s">
        <v>303</v>
      </c>
      <c r="E21" s="6">
        <v>1</v>
      </c>
      <c r="F21" s="4" t="s">
        <v>184</v>
      </c>
      <c r="G21" s="20" t="s">
        <v>304</v>
      </c>
      <c r="H21" s="18" t="s">
        <v>137</v>
      </c>
      <c r="I21" s="20" t="s">
        <v>77</v>
      </c>
      <c r="J21" s="20" t="b">
        <f t="shared" si="0"/>
        <v>0</v>
      </c>
      <c r="K21" s="8" t="b">
        <f t="shared" si="1"/>
        <v>0</v>
      </c>
      <c r="L21" s="8" t="b">
        <f t="shared" si="2"/>
        <v>1</v>
      </c>
      <c r="M21" s="8" t="b">
        <f t="shared" si="3"/>
        <v>0</v>
      </c>
      <c r="N21" s="8" t="b">
        <f t="shared" si="4"/>
        <v>0</v>
      </c>
      <c r="O21" s="8" t="b">
        <f t="shared" si="5"/>
        <v>0</v>
      </c>
      <c r="P21" s="8" t="b">
        <f t="shared" si="6"/>
        <v>0</v>
      </c>
      <c r="Q21" s="8" t="b">
        <f t="shared" si="7"/>
        <v>0</v>
      </c>
      <c r="R21" s="8" t="b">
        <f t="shared" si="8"/>
        <v>0</v>
      </c>
      <c r="S21" s="8" t="b">
        <f t="shared" si="9"/>
        <v>0</v>
      </c>
      <c r="T21" s="8" t="b">
        <f t="shared" si="10"/>
        <v>0</v>
      </c>
      <c r="U21" s="8" t="b">
        <f t="shared" si="11"/>
        <v>0</v>
      </c>
      <c r="V21" s="8" t="b">
        <f t="shared" si="12"/>
        <v>0</v>
      </c>
      <c r="W21" s="8" t="b">
        <f t="shared" si="13"/>
        <v>0</v>
      </c>
      <c r="X21" s="8" t="b">
        <f t="shared" si="14"/>
        <v>0</v>
      </c>
      <c r="Y21" s="8" t="b">
        <f t="shared" si="21"/>
        <v>0</v>
      </c>
      <c r="Z21" s="8" t="b">
        <f t="shared" si="15"/>
        <v>0</v>
      </c>
      <c r="AA21" s="8" t="b">
        <f t="shared" si="16"/>
        <v>0</v>
      </c>
      <c r="AB21" s="8" t="b">
        <f t="shared" si="17"/>
        <v>0</v>
      </c>
      <c r="AC21" s="8" t="b">
        <f t="shared" si="18"/>
        <v>0</v>
      </c>
      <c r="AD21" s="8" t="b">
        <f t="shared" si="19"/>
        <v>0</v>
      </c>
      <c r="AE21" s="8" t="b">
        <f t="shared" si="20"/>
        <v>0</v>
      </c>
    </row>
    <row r="22" spans="1:31" s="9" customFormat="1" ht="36">
      <c r="A22" s="4" t="s">
        <v>389</v>
      </c>
      <c r="B22" s="8" t="s">
        <v>170</v>
      </c>
      <c r="C22" s="8" t="s">
        <v>207</v>
      </c>
      <c r="D22" s="7" t="s">
        <v>502</v>
      </c>
      <c r="E22" s="6">
        <v>1</v>
      </c>
      <c r="F22" s="4" t="s">
        <v>184</v>
      </c>
      <c r="G22" s="20" t="s">
        <v>383</v>
      </c>
      <c r="H22" s="18" t="s">
        <v>331</v>
      </c>
      <c r="I22" s="20" t="s">
        <v>78</v>
      </c>
      <c r="J22" s="20" t="b">
        <f t="shared" si="0"/>
        <v>0</v>
      </c>
      <c r="K22" s="8" t="b">
        <f t="shared" si="1"/>
        <v>0</v>
      </c>
      <c r="L22" s="8" t="b">
        <f t="shared" si="2"/>
        <v>1</v>
      </c>
      <c r="M22" s="8" t="b">
        <f t="shared" si="3"/>
        <v>0</v>
      </c>
      <c r="N22" s="8" t="b">
        <f t="shared" si="4"/>
        <v>0</v>
      </c>
      <c r="O22" s="8" t="b">
        <f t="shared" si="5"/>
        <v>0</v>
      </c>
      <c r="P22" s="8" t="b">
        <f t="shared" si="6"/>
        <v>0</v>
      </c>
      <c r="Q22" s="8" t="b">
        <f t="shared" si="7"/>
        <v>0</v>
      </c>
      <c r="R22" s="8" t="b">
        <f t="shared" si="8"/>
        <v>0</v>
      </c>
      <c r="S22" s="8" t="b">
        <f t="shared" si="9"/>
        <v>0</v>
      </c>
      <c r="T22" s="8" t="b">
        <f t="shared" si="10"/>
        <v>0</v>
      </c>
      <c r="U22" s="8" t="b">
        <f t="shared" si="11"/>
        <v>0</v>
      </c>
      <c r="V22" s="8" t="b">
        <f t="shared" si="12"/>
        <v>0</v>
      </c>
      <c r="W22" s="8" t="b">
        <f t="shared" si="13"/>
        <v>0</v>
      </c>
      <c r="X22" s="8" t="b">
        <f t="shared" si="14"/>
        <v>0</v>
      </c>
      <c r="Y22" s="8" t="b">
        <f t="shared" si="21"/>
        <v>0</v>
      </c>
      <c r="Z22" s="8" t="b">
        <f t="shared" si="15"/>
        <v>0</v>
      </c>
      <c r="AA22" s="8" t="b">
        <f t="shared" si="16"/>
        <v>0</v>
      </c>
      <c r="AB22" s="8" t="b">
        <f t="shared" si="17"/>
        <v>0</v>
      </c>
      <c r="AC22" s="8" t="b">
        <f t="shared" si="18"/>
        <v>0</v>
      </c>
      <c r="AD22" s="8" t="b">
        <f t="shared" si="19"/>
        <v>0</v>
      </c>
      <c r="AE22" s="8" t="b">
        <f t="shared" si="20"/>
        <v>0</v>
      </c>
    </row>
    <row r="23" spans="1:31" s="9" customFormat="1" ht="84">
      <c r="A23" s="4" t="s">
        <v>389</v>
      </c>
      <c r="B23" s="8" t="s">
        <v>170</v>
      </c>
      <c r="C23" s="8" t="s">
        <v>207</v>
      </c>
      <c r="D23" s="9" t="s">
        <v>352</v>
      </c>
      <c r="E23" s="10">
        <v>1</v>
      </c>
      <c r="F23" s="15" t="s">
        <v>406</v>
      </c>
      <c r="G23" s="14" t="s">
        <v>346</v>
      </c>
      <c r="H23" s="19" t="s">
        <v>318</v>
      </c>
      <c r="I23" s="14" t="s">
        <v>319</v>
      </c>
      <c r="J23" s="20" t="b">
        <f t="shared" si="0"/>
        <v>0</v>
      </c>
      <c r="K23" s="8" t="b">
        <f t="shared" si="1"/>
        <v>1</v>
      </c>
      <c r="L23" s="8" t="b">
        <f t="shared" si="2"/>
        <v>0</v>
      </c>
      <c r="M23" s="8" t="b">
        <f t="shared" si="3"/>
        <v>0</v>
      </c>
      <c r="N23" s="8" t="b">
        <f t="shared" si="4"/>
        <v>0</v>
      </c>
      <c r="O23" s="8" t="b">
        <f t="shared" si="5"/>
        <v>0</v>
      </c>
      <c r="P23" s="8" t="b">
        <f t="shared" si="6"/>
        <v>0</v>
      </c>
      <c r="Q23" s="8" t="b">
        <f t="shared" si="7"/>
        <v>0</v>
      </c>
      <c r="R23" s="8" t="b">
        <f t="shared" si="8"/>
        <v>0</v>
      </c>
      <c r="S23" s="8" t="b">
        <f t="shared" si="9"/>
        <v>0</v>
      </c>
      <c r="T23" s="8" t="b">
        <f t="shared" si="10"/>
        <v>0</v>
      </c>
      <c r="U23" s="8" t="b">
        <f t="shared" si="11"/>
        <v>0</v>
      </c>
      <c r="V23" s="8" t="b">
        <f t="shared" si="12"/>
        <v>0</v>
      </c>
      <c r="W23" s="8" t="b">
        <f t="shared" si="13"/>
        <v>0</v>
      </c>
      <c r="X23" s="8" t="b">
        <f t="shared" si="14"/>
        <v>0</v>
      </c>
      <c r="Y23" s="8" t="b">
        <f t="shared" si="21"/>
        <v>0</v>
      </c>
      <c r="Z23" s="8" t="b">
        <f t="shared" si="15"/>
        <v>0</v>
      </c>
      <c r="AA23" s="8" t="b">
        <f t="shared" si="16"/>
        <v>0</v>
      </c>
      <c r="AB23" s="8" t="b">
        <f t="shared" si="17"/>
        <v>0</v>
      </c>
      <c r="AC23" s="8" t="b">
        <f t="shared" si="18"/>
        <v>0</v>
      </c>
      <c r="AD23" s="8" t="b">
        <f t="shared" si="19"/>
        <v>0</v>
      </c>
      <c r="AE23" s="8" t="b">
        <f t="shared" si="20"/>
        <v>0</v>
      </c>
    </row>
    <row r="24" spans="1:31" s="9" customFormat="1" ht="36">
      <c r="A24" s="4" t="s">
        <v>389</v>
      </c>
      <c r="B24" s="8" t="s">
        <v>170</v>
      </c>
      <c r="C24" s="8" t="s">
        <v>207</v>
      </c>
      <c r="D24" s="7" t="s">
        <v>323</v>
      </c>
      <c r="E24" s="6">
        <v>1</v>
      </c>
      <c r="F24" s="4" t="s">
        <v>406</v>
      </c>
      <c r="G24" s="20" t="s">
        <v>21</v>
      </c>
      <c r="H24" s="18" t="s">
        <v>137</v>
      </c>
      <c r="I24" s="20" t="s">
        <v>238</v>
      </c>
      <c r="J24" s="20" t="b">
        <f t="shared" si="0"/>
        <v>0</v>
      </c>
      <c r="K24" s="8" t="b">
        <f t="shared" si="1"/>
        <v>1</v>
      </c>
      <c r="L24" s="8" t="b">
        <f t="shared" si="2"/>
        <v>0</v>
      </c>
      <c r="M24" s="8" t="b">
        <f t="shared" si="3"/>
        <v>0</v>
      </c>
      <c r="N24" s="8" t="b">
        <f t="shared" si="4"/>
        <v>0</v>
      </c>
      <c r="O24" s="8" t="b">
        <f t="shared" si="5"/>
        <v>0</v>
      </c>
      <c r="P24" s="8" t="b">
        <f t="shared" si="6"/>
        <v>0</v>
      </c>
      <c r="Q24" s="8" t="b">
        <f t="shared" si="7"/>
        <v>0</v>
      </c>
      <c r="R24" s="8" t="b">
        <f t="shared" si="8"/>
        <v>0</v>
      </c>
      <c r="S24" s="8" t="b">
        <f t="shared" si="9"/>
        <v>0</v>
      </c>
      <c r="T24" s="8" t="b">
        <f t="shared" si="10"/>
        <v>0</v>
      </c>
      <c r="U24" s="8" t="b">
        <f t="shared" si="11"/>
        <v>0</v>
      </c>
      <c r="V24" s="8" t="b">
        <f t="shared" si="12"/>
        <v>0</v>
      </c>
      <c r="W24" s="8" t="b">
        <f t="shared" si="13"/>
        <v>0</v>
      </c>
      <c r="X24" s="8" t="b">
        <f t="shared" si="14"/>
        <v>0</v>
      </c>
      <c r="Y24" s="8" t="b">
        <f t="shared" si="21"/>
        <v>0</v>
      </c>
      <c r="Z24" s="8" t="b">
        <f t="shared" si="15"/>
        <v>0</v>
      </c>
      <c r="AA24" s="8" t="b">
        <f t="shared" si="16"/>
        <v>0</v>
      </c>
      <c r="AB24" s="8" t="b">
        <f t="shared" si="17"/>
        <v>0</v>
      </c>
      <c r="AC24" s="8" t="b">
        <f t="shared" si="18"/>
        <v>0</v>
      </c>
      <c r="AD24" s="8" t="b">
        <f t="shared" si="19"/>
        <v>0</v>
      </c>
      <c r="AE24" s="8" t="b">
        <f t="shared" si="20"/>
        <v>0</v>
      </c>
    </row>
    <row r="25" spans="1:31" s="9" customFormat="1" ht="36">
      <c r="A25" s="4" t="s">
        <v>389</v>
      </c>
      <c r="B25" s="8" t="s">
        <v>170</v>
      </c>
      <c r="C25" s="8" t="s">
        <v>207</v>
      </c>
      <c r="D25" s="7" t="s">
        <v>467</v>
      </c>
      <c r="E25" s="16">
        <v>1</v>
      </c>
      <c r="F25" s="15" t="s">
        <v>406</v>
      </c>
      <c r="G25" s="20" t="s">
        <v>22</v>
      </c>
      <c r="H25" s="19" t="s">
        <v>194</v>
      </c>
      <c r="I25" s="20" t="s">
        <v>285</v>
      </c>
      <c r="J25" s="20" t="b">
        <f t="shared" si="0"/>
        <v>0</v>
      </c>
      <c r="K25" s="8" t="b">
        <f t="shared" si="1"/>
        <v>1</v>
      </c>
      <c r="L25" s="8" t="b">
        <f t="shared" si="2"/>
        <v>0</v>
      </c>
      <c r="M25" s="8" t="b">
        <f t="shared" si="3"/>
        <v>0</v>
      </c>
      <c r="N25" s="8" t="b">
        <f t="shared" si="4"/>
        <v>0</v>
      </c>
      <c r="O25" s="8" t="b">
        <f t="shared" si="5"/>
        <v>0</v>
      </c>
      <c r="P25" s="8" t="b">
        <f t="shared" si="6"/>
        <v>0</v>
      </c>
      <c r="Q25" s="8" t="b">
        <f t="shared" si="7"/>
        <v>0</v>
      </c>
      <c r="R25" s="8" t="b">
        <f t="shared" si="8"/>
        <v>0</v>
      </c>
      <c r="S25" s="8" t="b">
        <f t="shared" si="9"/>
        <v>0</v>
      </c>
      <c r="T25" s="8" t="b">
        <f t="shared" si="10"/>
        <v>0</v>
      </c>
      <c r="U25" s="8" t="b">
        <f t="shared" si="11"/>
        <v>0</v>
      </c>
      <c r="V25" s="8" t="b">
        <f t="shared" si="12"/>
        <v>0</v>
      </c>
      <c r="W25" s="8" t="b">
        <f t="shared" si="13"/>
        <v>0</v>
      </c>
      <c r="X25" s="8" t="b">
        <f t="shared" si="14"/>
        <v>0</v>
      </c>
      <c r="Y25" s="8" t="b">
        <f t="shared" si="21"/>
        <v>0</v>
      </c>
      <c r="Z25" s="8" t="b">
        <f t="shared" si="15"/>
        <v>0</v>
      </c>
      <c r="AA25" s="8" t="b">
        <f t="shared" si="16"/>
        <v>0</v>
      </c>
      <c r="AB25" s="8" t="b">
        <f t="shared" si="17"/>
        <v>0</v>
      </c>
      <c r="AC25" s="8" t="b">
        <f t="shared" si="18"/>
        <v>0</v>
      </c>
      <c r="AD25" s="8" t="b">
        <f t="shared" si="19"/>
        <v>0</v>
      </c>
      <c r="AE25" s="8" t="b">
        <f t="shared" si="20"/>
        <v>0</v>
      </c>
    </row>
    <row r="26" spans="1:31" s="12" customFormat="1" ht="36">
      <c r="A26" s="11" t="s">
        <v>389</v>
      </c>
      <c r="B26" s="8" t="s">
        <v>170</v>
      </c>
      <c r="C26" s="8" t="s">
        <v>207</v>
      </c>
      <c r="D26" s="13" t="s">
        <v>409</v>
      </c>
      <c r="E26" s="16">
        <v>1</v>
      </c>
      <c r="F26" s="15" t="s">
        <v>184</v>
      </c>
      <c r="G26" s="20" t="s">
        <v>123</v>
      </c>
      <c r="H26" s="19" t="s">
        <v>410</v>
      </c>
      <c r="I26" s="20" t="s">
        <v>330</v>
      </c>
      <c r="J26" s="20" t="b">
        <f t="shared" si="0"/>
        <v>0</v>
      </c>
      <c r="K26" s="8" t="b">
        <f t="shared" si="1"/>
        <v>0</v>
      </c>
      <c r="L26" s="8" t="b">
        <f t="shared" si="2"/>
        <v>1</v>
      </c>
      <c r="M26" s="8" t="b">
        <f t="shared" si="3"/>
        <v>0</v>
      </c>
      <c r="N26" s="8" t="b">
        <f t="shared" si="4"/>
        <v>0</v>
      </c>
      <c r="O26" s="8" t="b">
        <f t="shared" si="5"/>
        <v>0</v>
      </c>
      <c r="P26" s="8" t="b">
        <f t="shared" si="6"/>
        <v>0</v>
      </c>
      <c r="Q26" s="8" t="b">
        <f t="shared" si="7"/>
        <v>0</v>
      </c>
      <c r="R26" s="8" t="b">
        <f t="shared" si="8"/>
        <v>0</v>
      </c>
      <c r="S26" s="8" t="b">
        <f t="shared" si="9"/>
        <v>0</v>
      </c>
      <c r="T26" s="8" t="b">
        <f t="shared" si="10"/>
        <v>0</v>
      </c>
      <c r="U26" s="8" t="b">
        <f t="shared" si="11"/>
        <v>0</v>
      </c>
      <c r="V26" s="8" t="b">
        <f t="shared" si="12"/>
        <v>0</v>
      </c>
      <c r="W26" s="8" t="b">
        <f t="shared" si="13"/>
        <v>0</v>
      </c>
      <c r="X26" s="8" t="b">
        <f t="shared" si="14"/>
        <v>0</v>
      </c>
      <c r="Y26" s="8" t="b">
        <f t="shared" si="21"/>
        <v>0</v>
      </c>
      <c r="Z26" s="8" t="b">
        <f t="shared" si="15"/>
        <v>0</v>
      </c>
      <c r="AA26" s="8" t="b">
        <f t="shared" si="16"/>
        <v>0</v>
      </c>
      <c r="AB26" s="8" t="b">
        <f t="shared" si="17"/>
        <v>0</v>
      </c>
      <c r="AC26" s="8" t="b">
        <f t="shared" si="18"/>
        <v>0</v>
      </c>
      <c r="AD26" s="8" t="b">
        <f t="shared" si="19"/>
        <v>0</v>
      </c>
      <c r="AE26" s="8" t="b">
        <f t="shared" si="20"/>
        <v>0</v>
      </c>
    </row>
    <row r="27" spans="1:31" s="9" customFormat="1" ht="48">
      <c r="A27" s="4" t="s">
        <v>389</v>
      </c>
      <c r="B27" s="8" t="s">
        <v>170</v>
      </c>
      <c r="C27" s="8" t="s">
        <v>207</v>
      </c>
      <c r="D27" s="9" t="s">
        <v>411</v>
      </c>
      <c r="E27" s="16">
        <v>1</v>
      </c>
      <c r="F27" s="15" t="s">
        <v>466</v>
      </c>
      <c r="G27" s="20" t="s">
        <v>22</v>
      </c>
      <c r="H27" s="19" t="s">
        <v>74</v>
      </c>
      <c r="I27" s="20" t="s">
        <v>97</v>
      </c>
      <c r="J27" s="20" t="b">
        <f t="shared" si="0"/>
        <v>0</v>
      </c>
      <c r="K27" s="8" t="b">
        <f t="shared" si="1"/>
        <v>0</v>
      </c>
      <c r="L27" s="8" t="b">
        <f t="shared" si="2"/>
        <v>0</v>
      </c>
      <c r="M27" s="8" t="b">
        <f t="shared" si="3"/>
        <v>1</v>
      </c>
      <c r="N27" s="8" t="b">
        <f t="shared" si="4"/>
        <v>0</v>
      </c>
      <c r="O27" s="8" t="b">
        <f t="shared" si="5"/>
        <v>0</v>
      </c>
      <c r="P27" s="8" t="b">
        <f t="shared" si="6"/>
        <v>0</v>
      </c>
      <c r="Q27" s="8" t="b">
        <f t="shared" si="7"/>
        <v>0</v>
      </c>
      <c r="R27" s="8" t="b">
        <f t="shared" si="8"/>
        <v>0</v>
      </c>
      <c r="S27" s="8" t="b">
        <f t="shared" si="9"/>
        <v>0</v>
      </c>
      <c r="T27" s="8" t="b">
        <f t="shared" si="10"/>
        <v>0</v>
      </c>
      <c r="U27" s="8" t="b">
        <f t="shared" si="11"/>
        <v>0</v>
      </c>
      <c r="V27" s="8" t="b">
        <f t="shared" si="12"/>
        <v>0</v>
      </c>
      <c r="W27" s="8" t="b">
        <f t="shared" si="13"/>
        <v>0</v>
      </c>
      <c r="X27" s="8" t="b">
        <f t="shared" si="14"/>
        <v>0</v>
      </c>
      <c r="Y27" s="8" t="b">
        <f t="shared" si="21"/>
        <v>0</v>
      </c>
      <c r="Z27" s="8" t="b">
        <f t="shared" si="15"/>
        <v>0</v>
      </c>
      <c r="AA27" s="8" t="b">
        <f t="shared" si="16"/>
        <v>0</v>
      </c>
      <c r="AB27" s="8" t="b">
        <f t="shared" si="17"/>
        <v>0</v>
      </c>
      <c r="AC27" s="8" t="b">
        <f t="shared" si="18"/>
        <v>0</v>
      </c>
      <c r="AD27" s="8" t="b">
        <f t="shared" si="19"/>
        <v>0</v>
      </c>
      <c r="AE27" s="8" t="b">
        <f t="shared" si="20"/>
        <v>0</v>
      </c>
    </row>
    <row r="28" spans="1:31" s="9" customFormat="1" ht="36">
      <c r="A28" s="4" t="s">
        <v>158</v>
      </c>
      <c r="B28" s="8" t="s">
        <v>315</v>
      </c>
      <c r="C28" s="8" t="s">
        <v>316</v>
      </c>
      <c r="D28" s="9" t="s">
        <v>73</v>
      </c>
      <c r="E28" s="16">
        <v>1</v>
      </c>
      <c r="F28" s="15" t="s">
        <v>406</v>
      </c>
      <c r="G28" s="20" t="s">
        <v>320</v>
      </c>
      <c r="H28" s="19" t="s">
        <v>262</v>
      </c>
      <c r="I28" s="20" t="s">
        <v>28</v>
      </c>
      <c r="J28" s="20" t="b">
        <f t="shared" si="0"/>
        <v>0</v>
      </c>
      <c r="K28" s="8" t="b">
        <f t="shared" si="1"/>
        <v>0</v>
      </c>
      <c r="L28" s="8" t="b">
        <f t="shared" si="2"/>
        <v>0</v>
      </c>
      <c r="M28" s="8" t="b">
        <f t="shared" si="3"/>
        <v>0</v>
      </c>
      <c r="N28" s="8" t="b">
        <f t="shared" si="4"/>
        <v>1</v>
      </c>
      <c r="O28" s="8" t="b">
        <f t="shared" si="5"/>
        <v>0</v>
      </c>
      <c r="P28" s="8" t="b">
        <f t="shared" si="6"/>
        <v>0</v>
      </c>
      <c r="Q28" s="8" t="b">
        <f t="shared" si="7"/>
        <v>0</v>
      </c>
      <c r="R28" s="8" t="b">
        <f t="shared" si="8"/>
        <v>0</v>
      </c>
      <c r="S28" s="8" t="b">
        <f t="shared" si="9"/>
        <v>0</v>
      </c>
      <c r="T28" s="8" t="b">
        <f t="shared" si="10"/>
        <v>0</v>
      </c>
      <c r="U28" s="8" t="b">
        <f t="shared" si="11"/>
        <v>0</v>
      </c>
      <c r="V28" s="8" t="b">
        <f t="shared" si="12"/>
        <v>0</v>
      </c>
      <c r="W28" s="8" t="b">
        <f t="shared" si="13"/>
        <v>0</v>
      </c>
      <c r="X28" s="8" t="b">
        <f t="shared" si="14"/>
        <v>0</v>
      </c>
      <c r="Y28" s="8" t="b">
        <f t="shared" si="21"/>
        <v>0</v>
      </c>
      <c r="Z28" s="8" t="b">
        <f t="shared" si="15"/>
        <v>0</v>
      </c>
      <c r="AA28" s="8" t="b">
        <f t="shared" si="16"/>
        <v>0</v>
      </c>
      <c r="AB28" s="8" t="b">
        <f t="shared" si="17"/>
        <v>0</v>
      </c>
      <c r="AC28" s="8" t="b">
        <f t="shared" si="18"/>
        <v>0</v>
      </c>
      <c r="AD28" s="8" t="b">
        <f t="shared" si="19"/>
        <v>0</v>
      </c>
      <c r="AE28" s="8" t="b">
        <f t="shared" si="20"/>
        <v>0</v>
      </c>
    </row>
    <row r="29" spans="1:31" s="12" customFormat="1" ht="24">
      <c r="A29" s="11" t="s">
        <v>129</v>
      </c>
      <c r="B29" s="8" t="s">
        <v>130</v>
      </c>
      <c r="C29" s="8" t="s">
        <v>450</v>
      </c>
      <c r="D29" s="7" t="s">
        <v>8</v>
      </c>
      <c r="E29" s="16">
        <v>1</v>
      </c>
      <c r="F29" s="15" t="s">
        <v>406</v>
      </c>
      <c r="G29" s="20" t="s">
        <v>451</v>
      </c>
      <c r="H29" s="19" t="s">
        <v>317</v>
      </c>
      <c r="I29" s="20" t="s">
        <v>452</v>
      </c>
      <c r="J29" s="20" t="b">
        <f t="shared" si="0"/>
        <v>0</v>
      </c>
      <c r="K29" s="8" t="b">
        <f t="shared" si="1"/>
        <v>0</v>
      </c>
      <c r="L29" s="8" t="b">
        <f t="shared" si="2"/>
        <v>0</v>
      </c>
      <c r="M29" s="8" t="b">
        <f t="shared" si="3"/>
        <v>0</v>
      </c>
      <c r="N29" s="8" t="b">
        <f t="shared" si="4"/>
        <v>0</v>
      </c>
      <c r="O29" s="8" t="b">
        <f t="shared" si="5"/>
        <v>1</v>
      </c>
      <c r="P29" s="8" t="b">
        <f t="shared" si="6"/>
        <v>0</v>
      </c>
      <c r="Q29" s="8" t="b">
        <f t="shared" si="7"/>
        <v>0</v>
      </c>
      <c r="R29" s="8" t="b">
        <f t="shared" si="8"/>
        <v>0</v>
      </c>
      <c r="S29" s="8" t="b">
        <f t="shared" si="9"/>
        <v>0</v>
      </c>
      <c r="T29" s="8" t="b">
        <f t="shared" si="10"/>
        <v>0</v>
      </c>
      <c r="U29" s="8" t="b">
        <f t="shared" si="11"/>
        <v>0</v>
      </c>
      <c r="V29" s="8" t="b">
        <f t="shared" si="12"/>
        <v>0</v>
      </c>
      <c r="W29" s="8" t="b">
        <f t="shared" si="13"/>
        <v>0</v>
      </c>
      <c r="X29" s="8" t="b">
        <f t="shared" si="14"/>
        <v>0</v>
      </c>
      <c r="Y29" s="8" t="b">
        <f t="shared" si="21"/>
        <v>0</v>
      </c>
      <c r="Z29" s="8" t="b">
        <f t="shared" si="15"/>
        <v>0</v>
      </c>
      <c r="AA29" s="8" t="b">
        <f t="shared" si="16"/>
        <v>0</v>
      </c>
      <c r="AB29" s="8" t="b">
        <f t="shared" si="17"/>
        <v>0</v>
      </c>
      <c r="AC29" s="8" t="b">
        <f t="shared" si="18"/>
        <v>0</v>
      </c>
      <c r="AD29" s="8" t="b">
        <f t="shared" si="19"/>
        <v>0</v>
      </c>
      <c r="AE29" s="8" t="b">
        <f t="shared" si="20"/>
        <v>0</v>
      </c>
    </row>
    <row r="30" spans="1:31" s="12" customFormat="1" ht="24">
      <c r="A30" s="11" t="s">
        <v>129</v>
      </c>
      <c r="B30" s="8" t="s">
        <v>130</v>
      </c>
      <c r="C30" s="8" t="s">
        <v>450</v>
      </c>
      <c r="D30" s="13" t="s">
        <v>242</v>
      </c>
      <c r="E30" s="16">
        <v>2</v>
      </c>
      <c r="F30" s="15" t="s">
        <v>406</v>
      </c>
      <c r="G30" s="20" t="s">
        <v>463</v>
      </c>
      <c r="H30" s="19" t="s">
        <v>60</v>
      </c>
      <c r="I30" s="20" t="s">
        <v>452</v>
      </c>
      <c r="J30" s="20" t="b">
        <f t="shared" si="0"/>
        <v>0</v>
      </c>
      <c r="K30" s="8" t="b">
        <f t="shared" si="1"/>
        <v>0</v>
      </c>
      <c r="L30" s="8" t="b">
        <f t="shared" si="2"/>
        <v>0</v>
      </c>
      <c r="M30" s="8" t="b">
        <f t="shared" si="3"/>
        <v>0</v>
      </c>
      <c r="N30" s="8" t="b">
        <f t="shared" si="4"/>
        <v>0</v>
      </c>
      <c r="O30" s="8" t="b">
        <f t="shared" si="5"/>
        <v>1</v>
      </c>
      <c r="P30" s="8" t="b">
        <f t="shared" si="6"/>
        <v>0</v>
      </c>
      <c r="Q30" s="8" t="b">
        <f t="shared" si="7"/>
        <v>0</v>
      </c>
      <c r="R30" s="8" t="b">
        <f t="shared" si="8"/>
        <v>0</v>
      </c>
      <c r="S30" s="8" t="b">
        <f t="shared" si="9"/>
        <v>0</v>
      </c>
      <c r="T30" s="8" t="b">
        <f t="shared" si="10"/>
        <v>0</v>
      </c>
      <c r="U30" s="8" t="b">
        <f t="shared" si="11"/>
        <v>0</v>
      </c>
      <c r="V30" s="8" t="b">
        <f t="shared" si="12"/>
        <v>0</v>
      </c>
      <c r="W30" s="8" t="b">
        <f t="shared" si="13"/>
        <v>0</v>
      </c>
      <c r="X30" s="8" t="b">
        <f t="shared" si="14"/>
        <v>0</v>
      </c>
      <c r="Y30" s="8" t="b">
        <f t="shared" si="21"/>
        <v>0</v>
      </c>
      <c r="Z30" s="8" t="b">
        <f t="shared" si="15"/>
        <v>0</v>
      </c>
      <c r="AA30" s="8" t="b">
        <f t="shared" si="16"/>
        <v>0</v>
      </c>
      <c r="AB30" s="8" t="b">
        <f t="shared" si="17"/>
        <v>0</v>
      </c>
      <c r="AC30" s="8" t="b">
        <f t="shared" si="18"/>
        <v>0</v>
      </c>
      <c r="AD30" s="8" t="b">
        <f t="shared" si="19"/>
        <v>0</v>
      </c>
      <c r="AE30" s="8" t="b">
        <f t="shared" si="20"/>
        <v>0</v>
      </c>
    </row>
    <row r="31" spans="1:31" s="12" customFormat="1" ht="36">
      <c r="A31" s="11" t="s">
        <v>129</v>
      </c>
      <c r="B31" s="8" t="s">
        <v>130</v>
      </c>
      <c r="C31" s="8" t="s">
        <v>450</v>
      </c>
      <c r="D31" s="13" t="s">
        <v>328</v>
      </c>
      <c r="E31" s="16">
        <v>1</v>
      </c>
      <c r="F31" s="15" t="s">
        <v>406</v>
      </c>
      <c r="G31" s="20" t="s">
        <v>218</v>
      </c>
      <c r="H31" s="19" t="s">
        <v>89</v>
      </c>
      <c r="I31" s="20" t="s">
        <v>144</v>
      </c>
      <c r="J31" s="20" t="b">
        <f t="shared" si="0"/>
        <v>0</v>
      </c>
      <c r="K31" s="8" t="b">
        <f t="shared" si="1"/>
        <v>0</v>
      </c>
      <c r="L31" s="8" t="b">
        <f t="shared" si="2"/>
        <v>0</v>
      </c>
      <c r="M31" s="8" t="b">
        <f t="shared" si="3"/>
        <v>0</v>
      </c>
      <c r="N31" s="8" t="b">
        <f t="shared" si="4"/>
        <v>0</v>
      </c>
      <c r="O31" s="8" t="b">
        <f t="shared" si="5"/>
        <v>1</v>
      </c>
      <c r="P31" s="8" t="b">
        <f t="shared" si="6"/>
        <v>0</v>
      </c>
      <c r="Q31" s="8" t="b">
        <f t="shared" si="7"/>
        <v>0</v>
      </c>
      <c r="R31" s="8" t="b">
        <f t="shared" si="8"/>
        <v>0</v>
      </c>
      <c r="S31" s="8" t="b">
        <f t="shared" si="9"/>
        <v>0</v>
      </c>
      <c r="T31" s="8" t="b">
        <f t="shared" si="10"/>
        <v>0</v>
      </c>
      <c r="U31" s="8" t="b">
        <f t="shared" si="11"/>
        <v>0</v>
      </c>
      <c r="V31" s="8" t="b">
        <f t="shared" si="12"/>
        <v>0</v>
      </c>
      <c r="W31" s="8" t="b">
        <f t="shared" si="13"/>
        <v>0</v>
      </c>
      <c r="X31" s="8" t="b">
        <f t="shared" si="14"/>
        <v>0</v>
      </c>
      <c r="Y31" s="8" t="b">
        <f t="shared" si="21"/>
        <v>0</v>
      </c>
      <c r="Z31" s="8" t="b">
        <f t="shared" si="15"/>
        <v>0</v>
      </c>
      <c r="AA31" s="8" t="b">
        <f t="shared" si="16"/>
        <v>0</v>
      </c>
      <c r="AB31" s="8" t="b">
        <f t="shared" si="17"/>
        <v>0</v>
      </c>
      <c r="AC31" s="8" t="b">
        <f t="shared" si="18"/>
        <v>0</v>
      </c>
      <c r="AD31" s="8" t="b">
        <f t="shared" si="19"/>
        <v>0</v>
      </c>
      <c r="AE31" s="8" t="b">
        <f t="shared" si="20"/>
        <v>0</v>
      </c>
    </row>
    <row r="32" spans="1:31" s="12" customFormat="1" ht="60">
      <c r="A32" s="11" t="s">
        <v>129</v>
      </c>
      <c r="B32" s="8" t="s">
        <v>130</v>
      </c>
      <c r="C32" s="8" t="s">
        <v>450</v>
      </c>
      <c r="D32" s="13" t="s">
        <v>422</v>
      </c>
      <c r="E32" s="16">
        <v>1</v>
      </c>
      <c r="F32" s="15" t="s">
        <v>406</v>
      </c>
      <c r="G32" s="20" t="s">
        <v>90</v>
      </c>
      <c r="H32" s="19" t="s">
        <v>273</v>
      </c>
      <c r="I32" s="20" t="s">
        <v>488</v>
      </c>
      <c r="J32" s="20" t="b">
        <f t="shared" si="0"/>
        <v>0</v>
      </c>
      <c r="K32" s="8" t="b">
        <f t="shared" si="1"/>
        <v>0</v>
      </c>
      <c r="L32" s="8" t="b">
        <f t="shared" si="2"/>
        <v>0</v>
      </c>
      <c r="M32" s="8" t="b">
        <f t="shared" si="3"/>
        <v>0</v>
      </c>
      <c r="N32" s="8" t="b">
        <f t="shared" si="4"/>
        <v>0</v>
      </c>
      <c r="O32" s="8" t="b">
        <f t="shared" si="5"/>
        <v>1</v>
      </c>
      <c r="P32" s="8" t="b">
        <f t="shared" si="6"/>
        <v>0</v>
      </c>
      <c r="Q32" s="8" t="b">
        <f t="shared" si="7"/>
        <v>0</v>
      </c>
      <c r="R32" s="8" t="b">
        <f t="shared" si="8"/>
        <v>0</v>
      </c>
      <c r="S32" s="8" t="b">
        <f t="shared" si="9"/>
        <v>0</v>
      </c>
      <c r="T32" s="8" t="b">
        <f t="shared" si="10"/>
        <v>0</v>
      </c>
      <c r="U32" s="8" t="b">
        <f t="shared" si="11"/>
        <v>0</v>
      </c>
      <c r="V32" s="8" t="b">
        <f t="shared" si="12"/>
        <v>0</v>
      </c>
      <c r="W32" s="8" t="b">
        <f t="shared" si="13"/>
        <v>0</v>
      </c>
      <c r="X32" s="8" t="b">
        <f t="shared" si="14"/>
        <v>0</v>
      </c>
      <c r="Y32" s="8" t="b">
        <f t="shared" si="21"/>
        <v>0</v>
      </c>
      <c r="Z32" s="8" t="b">
        <f t="shared" si="15"/>
        <v>0</v>
      </c>
      <c r="AA32" s="8" t="b">
        <f t="shared" si="16"/>
        <v>0</v>
      </c>
      <c r="AB32" s="8" t="b">
        <f t="shared" si="17"/>
        <v>0</v>
      </c>
      <c r="AC32" s="8" t="b">
        <f t="shared" si="18"/>
        <v>0</v>
      </c>
      <c r="AD32" s="8" t="b">
        <f t="shared" si="19"/>
        <v>0</v>
      </c>
      <c r="AE32" s="8" t="b">
        <f t="shared" si="20"/>
        <v>0</v>
      </c>
    </row>
    <row r="33" spans="1:31" s="12" customFormat="1" ht="48">
      <c r="A33" s="11" t="s">
        <v>129</v>
      </c>
      <c r="B33" s="8" t="s">
        <v>130</v>
      </c>
      <c r="C33" s="8" t="s">
        <v>450</v>
      </c>
      <c r="D33" s="13" t="s">
        <v>174</v>
      </c>
      <c r="E33" s="16">
        <v>1</v>
      </c>
      <c r="F33" s="15" t="s">
        <v>406</v>
      </c>
      <c r="G33" s="20" t="s">
        <v>353</v>
      </c>
      <c r="H33" s="19" t="s">
        <v>300</v>
      </c>
      <c r="I33" s="20" t="s">
        <v>354</v>
      </c>
      <c r="J33" s="20" t="b">
        <f t="shared" si="0"/>
        <v>0</v>
      </c>
      <c r="K33" s="8" t="b">
        <f t="shared" si="1"/>
        <v>0</v>
      </c>
      <c r="L33" s="8" t="b">
        <f t="shared" si="2"/>
        <v>0</v>
      </c>
      <c r="M33" s="8" t="b">
        <f t="shared" si="3"/>
        <v>0</v>
      </c>
      <c r="N33" s="8" t="b">
        <f t="shared" si="4"/>
        <v>0</v>
      </c>
      <c r="O33" s="8" t="b">
        <f t="shared" si="5"/>
        <v>1</v>
      </c>
      <c r="P33" s="8" t="b">
        <f t="shared" si="6"/>
        <v>0</v>
      </c>
      <c r="Q33" s="8" t="b">
        <f t="shared" si="7"/>
        <v>0</v>
      </c>
      <c r="R33" s="8" t="b">
        <f t="shared" si="8"/>
        <v>0</v>
      </c>
      <c r="S33" s="8" t="b">
        <f t="shared" si="9"/>
        <v>0</v>
      </c>
      <c r="T33" s="8" t="b">
        <f t="shared" si="10"/>
        <v>0</v>
      </c>
      <c r="U33" s="8" t="b">
        <f t="shared" si="11"/>
        <v>0</v>
      </c>
      <c r="V33" s="8" t="b">
        <f t="shared" si="12"/>
        <v>0</v>
      </c>
      <c r="W33" s="8" t="b">
        <f t="shared" si="13"/>
        <v>0</v>
      </c>
      <c r="X33" s="8" t="b">
        <f t="shared" si="14"/>
        <v>0</v>
      </c>
      <c r="Y33" s="8" t="b">
        <f t="shared" si="21"/>
        <v>0</v>
      </c>
      <c r="Z33" s="8" t="b">
        <f t="shared" si="15"/>
        <v>0</v>
      </c>
      <c r="AA33" s="8" t="b">
        <f t="shared" si="16"/>
        <v>0</v>
      </c>
      <c r="AB33" s="8" t="b">
        <f t="shared" si="17"/>
        <v>0</v>
      </c>
      <c r="AC33" s="8" t="b">
        <f t="shared" si="18"/>
        <v>0</v>
      </c>
      <c r="AD33" s="8" t="b">
        <f t="shared" si="19"/>
        <v>0</v>
      </c>
      <c r="AE33" s="8" t="b">
        <f t="shared" si="20"/>
        <v>0</v>
      </c>
    </row>
    <row r="34" spans="1:31" s="12" customFormat="1" ht="24">
      <c r="A34" s="4" t="s">
        <v>99</v>
      </c>
      <c r="B34" s="8" t="s">
        <v>490</v>
      </c>
      <c r="C34" s="8" t="s">
        <v>474</v>
      </c>
      <c r="D34" s="13" t="s">
        <v>131</v>
      </c>
      <c r="E34" s="16">
        <v>1</v>
      </c>
      <c r="F34" s="15" t="s">
        <v>406</v>
      </c>
      <c r="G34" s="20" t="s">
        <v>21</v>
      </c>
      <c r="H34" s="19" t="s">
        <v>4</v>
      </c>
      <c r="I34" s="20" t="s">
        <v>388</v>
      </c>
      <c r="J34" s="20" t="b">
        <f aca="true" t="shared" si="22" ref="J34:J66">AND(A34="001",F34="Oahu")</f>
        <v>1</v>
      </c>
      <c r="K34" s="8" t="b">
        <f aca="true" t="shared" si="23" ref="K34:K66">AND(A34="002",F34="Oahu")</f>
        <v>0</v>
      </c>
      <c r="L34" s="8" t="b">
        <f aca="true" t="shared" si="24" ref="L34:L66">AND(A34="002",F34="Maui")</f>
        <v>0</v>
      </c>
      <c r="M34" s="8" t="b">
        <f aca="true" t="shared" si="25" ref="M34:M66">AND(A34="002",F34="Molokai")</f>
        <v>0</v>
      </c>
      <c r="N34" s="8" t="b">
        <f aca="true" t="shared" si="26" ref="N34:N66">AND(A34="K1",F34="Oahu")</f>
        <v>0</v>
      </c>
      <c r="O34" s="8" t="b">
        <f aca="true" t="shared" si="27" ref="O34:O66">AND(A34="004",F34="Oahu")</f>
        <v>0</v>
      </c>
      <c r="P34" s="8" t="b">
        <f aca="true" t="shared" si="28" ref="P34:P66">AND(A34="004",F34="Kauai")</f>
        <v>0</v>
      </c>
      <c r="Q34" s="8" t="b">
        <f aca="true" t="shared" si="29" ref="Q34:Q66">AND(A34="005",F34="Kauai")</f>
        <v>0</v>
      </c>
      <c r="R34" s="8" t="b">
        <f aca="true" t="shared" si="30" ref="R34:R66">AND(A34="010",F34="Oahu")</f>
        <v>0</v>
      </c>
      <c r="S34" s="8" t="b">
        <f t="shared" si="9"/>
        <v>0</v>
      </c>
      <c r="T34" s="8" t="b">
        <f aca="true" t="shared" si="31" ref="T34:T66">AND(A34="K2",F34="Oahu")</f>
        <v>0</v>
      </c>
      <c r="U34" s="8" t="b">
        <f t="shared" si="11"/>
        <v>0</v>
      </c>
      <c r="V34" s="8" t="b">
        <f t="shared" si="12"/>
        <v>0</v>
      </c>
      <c r="W34" s="8" t="b">
        <f t="shared" si="13"/>
        <v>0</v>
      </c>
      <c r="X34" s="8" t="b">
        <f t="shared" si="14"/>
        <v>0</v>
      </c>
      <c r="Y34" s="8" t="b">
        <f t="shared" si="21"/>
        <v>0</v>
      </c>
      <c r="Z34" s="8" t="b">
        <f t="shared" si="15"/>
        <v>0</v>
      </c>
      <c r="AA34" s="8" t="b">
        <f t="shared" si="16"/>
        <v>0</v>
      </c>
      <c r="AB34" s="8" t="b">
        <f t="shared" si="17"/>
        <v>0</v>
      </c>
      <c r="AC34" s="8" t="b">
        <f t="shared" si="18"/>
        <v>0</v>
      </c>
      <c r="AD34" s="8" t="b">
        <f t="shared" si="19"/>
        <v>0</v>
      </c>
      <c r="AE34" s="8" t="b">
        <f t="shared" si="20"/>
        <v>0</v>
      </c>
    </row>
    <row r="35" spans="1:31" s="12" customFormat="1" ht="60">
      <c r="A35" s="11" t="s">
        <v>129</v>
      </c>
      <c r="B35" s="8" t="s">
        <v>130</v>
      </c>
      <c r="C35" s="8" t="s">
        <v>450</v>
      </c>
      <c r="D35" s="13" t="s">
        <v>269</v>
      </c>
      <c r="E35" s="16">
        <v>1</v>
      </c>
      <c r="F35" s="15" t="s">
        <v>406</v>
      </c>
      <c r="G35" s="20" t="s">
        <v>203</v>
      </c>
      <c r="H35" s="19" t="s">
        <v>305</v>
      </c>
      <c r="I35" s="20" t="s">
        <v>203</v>
      </c>
      <c r="J35" s="20" t="b">
        <f t="shared" si="22"/>
        <v>0</v>
      </c>
      <c r="K35" s="8" t="b">
        <f t="shared" si="23"/>
        <v>0</v>
      </c>
      <c r="L35" s="8" t="b">
        <f t="shared" si="24"/>
        <v>0</v>
      </c>
      <c r="M35" s="8" t="b">
        <f t="shared" si="25"/>
        <v>0</v>
      </c>
      <c r="N35" s="8" t="b">
        <f t="shared" si="26"/>
        <v>0</v>
      </c>
      <c r="O35" s="8" t="b">
        <f t="shared" si="27"/>
        <v>1</v>
      </c>
      <c r="P35" s="8" t="b">
        <f t="shared" si="28"/>
        <v>0</v>
      </c>
      <c r="Q35" s="8" t="b">
        <f t="shared" si="29"/>
        <v>0</v>
      </c>
      <c r="R35" s="8" t="b">
        <f t="shared" si="30"/>
        <v>0</v>
      </c>
      <c r="S35" s="8" t="b">
        <f t="shared" si="9"/>
        <v>0</v>
      </c>
      <c r="T35" s="8" t="b">
        <f t="shared" si="31"/>
        <v>0</v>
      </c>
      <c r="U35" s="8" t="b">
        <f t="shared" si="11"/>
        <v>0</v>
      </c>
      <c r="V35" s="8" t="b">
        <f t="shared" si="12"/>
        <v>0</v>
      </c>
      <c r="W35" s="8" t="b">
        <f t="shared" si="13"/>
        <v>0</v>
      </c>
      <c r="X35" s="8" t="b">
        <f t="shared" si="14"/>
        <v>0</v>
      </c>
      <c r="Y35" s="8" t="b">
        <f t="shared" si="21"/>
        <v>0</v>
      </c>
      <c r="Z35" s="8" t="b">
        <f t="shared" si="15"/>
        <v>0</v>
      </c>
      <c r="AA35" s="8" t="b">
        <f t="shared" si="16"/>
        <v>0</v>
      </c>
      <c r="AB35" s="8" t="b">
        <f t="shared" si="17"/>
        <v>0</v>
      </c>
      <c r="AC35" s="8" t="b">
        <f t="shared" si="18"/>
        <v>0</v>
      </c>
      <c r="AD35" s="8" t="b">
        <f t="shared" si="19"/>
        <v>0</v>
      </c>
      <c r="AE35" s="8" t="b">
        <f t="shared" si="20"/>
        <v>0</v>
      </c>
    </row>
    <row r="36" spans="1:31" s="12" customFormat="1" ht="60">
      <c r="A36" s="11" t="s">
        <v>129</v>
      </c>
      <c r="B36" s="8" t="s">
        <v>130</v>
      </c>
      <c r="C36" s="8" t="s">
        <v>450</v>
      </c>
      <c r="D36" s="13" t="s">
        <v>103</v>
      </c>
      <c r="E36" s="16">
        <v>1</v>
      </c>
      <c r="F36" s="15" t="s">
        <v>406</v>
      </c>
      <c r="G36" s="20" t="s">
        <v>451</v>
      </c>
      <c r="H36" s="19" t="s">
        <v>439</v>
      </c>
      <c r="I36" s="20" t="s">
        <v>360</v>
      </c>
      <c r="J36" s="20" t="b">
        <f t="shared" si="22"/>
        <v>0</v>
      </c>
      <c r="K36" s="8" t="b">
        <f t="shared" si="23"/>
        <v>0</v>
      </c>
      <c r="L36" s="8" t="b">
        <f t="shared" si="24"/>
        <v>0</v>
      </c>
      <c r="M36" s="8" t="b">
        <f t="shared" si="25"/>
        <v>0</v>
      </c>
      <c r="N36" s="8" t="b">
        <f t="shared" si="26"/>
        <v>0</v>
      </c>
      <c r="O36" s="8" t="b">
        <f t="shared" si="27"/>
        <v>1</v>
      </c>
      <c r="P36" s="8" t="b">
        <f t="shared" si="28"/>
        <v>0</v>
      </c>
      <c r="Q36" s="8" t="b">
        <f t="shared" si="29"/>
        <v>0</v>
      </c>
      <c r="R36" s="8" t="b">
        <f t="shared" si="30"/>
        <v>0</v>
      </c>
      <c r="S36" s="8" t="b">
        <f t="shared" si="9"/>
        <v>0</v>
      </c>
      <c r="T36" s="8" t="b">
        <f t="shared" si="31"/>
        <v>0</v>
      </c>
      <c r="U36" s="8" t="b">
        <f t="shared" si="11"/>
        <v>0</v>
      </c>
      <c r="V36" s="8" t="b">
        <f t="shared" si="12"/>
        <v>0</v>
      </c>
      <c r="W36" s="8" t="b">
        <f t="shared" si="13"/>
        <v>0</v>
      </c>
      <c r="X36" s="8" t="b">
        <f t="shared" si="14"/>
        <v>0</v>
      </c>
      <c r="Y36" s="8" t="b">
        <f t="shared" si="21"/>
        <v>0</v>
      </c>
      <c r="Z36" s="8" t="b">
        <f t="shared" si="15"/>
        <v>0</v>
      </c>
      <c r="AA36" s="8" t="b">
        <f t="shared" si="16"/>
        <v>0</v>
      </c>
      <c r="AB36" s="8" t="b">
        <f t="shared" si="17"/>
        <v>0</v>
      </c>
      <c r="AC36" s="8" t="b">
        <f t="shared" si="18"/>
        <v>0</v>
      </c>
      <c r="AD36" s="8" t="b">
        <f t="shared" si="19"/>
        <v>0</v>
      </c>
      <c r="AE36" s="8" t="b">
        <f t="shared" si="20"/>
        <v>0</v>
      </c>
    </row>
    <row r="37" spans="1:31" s="12" customFormat="1" ht="24">
      <c r="A37" s="11" t="s">
        <v>389</v>
      </c>
      <c r="B37" s="8" t="s">
        <v>170</v>
      </c>
      <c r="C37" s="8" t="s">
        <v>207</v>
      </c>
      <c r="D37" s="13" t="s">
        <v>461</v>
      </c>
      <c r="E37" s="16">
        <v>1</v>
      </c>
      <c r="F37" s="15" t="s">
        <v>184</v>
      </c>
      <c r="G37" s="20" t="s">
        <v>462</v>
      </c>
      <c r="H37" s="19" t="s">
        <v>137</v>
      </c>
      <c r="I37" s="20" t="s">
        <v>360</v>
      </c>
      <c r="J37" s="20" t="b">
        <f t="shared" si="22"/>
        <v>0</v>
      </c>
      <c r="K37" s="8" t="b">
        <f t="shared" si="23"/>
        <v>0</v>
      </c>
      <c r="L37" s="8" t="b">
        <f t="shared" si="24"/>
        <v>1</v>
      </c>
      <c r="M37" s="8" t="b">
        <f t="shared" si="25"/>
        <v>0</v>
      </c>
      <c r="N37" s="8" t="b">
        <f t="shared" si="26"/>
        <v>0</v>
      </c>
      <c r="O37" s="8" t="b">
        <f t="shared" si="27"/>
        <v>0</v>
      </c>
      <c r="P37" s="8" t="b">
        <f t="shared" si="28"/>
        <v>0</v>
      </c>
      <c r="Q37" s="8" t="b">
        <f t="shared" si="29"/>
        <v>0</v>
      </c>
      <c r="R37" s="8" t="b">
        <f t="shared" si="30"/>
        <v>0</v>
      </c>
      <c r="S37" s="8" t="b">
        <f t="shared" si="9"/>
        <v>0</v>
      </c>
      <c r="T37" s="8" t="b">
        <f t="shared" si="31"/>
        <v>0</v>
      </c>
      <c r="U37" s="8" t="b">
        <f t="shared" si="11"/>
        <v>0</v>
      </c>
      <c r="V37" s="8" t="b">
        <f t="shared" si="12"/>
        <v>0</v>
      </c>
      <c r="W37" s="8" t="b">
        <f t="shared" si="13"/>
        <v>0</v>
      </c>
      <c r="X37" s="8" t="b">
        <f t="shared" si="14"/>
        <v>0</v>
      </c>
      <c r="Y37" s="8" t="b">
        <f t="shared" si="21"/>
        <v>0</v>
      </c>
      <c r="Z37" s="8" t="b">
        <f t="shared" si="15"/>
        <v>0</v>
      </c>
      <c r="AA37" s="8" t="b">
        <f t="shared" si="16"/>
        <v>0</v>
      </c>
      <c r="AB37" s="8" t="b">
        <f t="shared" si="17"/>
        <v>0</v>
      </c>
      <c r="AC37" s="8" t="b">
        <f t="shared" si="18"/>
        <v>0</v>
      </c>
      <c r="AD37" s="8" t="b">
        <f t="shared" si="19"/>
        <v>0</v>
      </c>
      <c r="AE37" s="8" t="b">
        <f t="shared" si="20"/>
        <v>0</v>
      </c>
    </row>
    <row r="38" spans="1:31" s="12" customFormat="1" ht="60">
      <c r="A38" s="11" t="s">
        <v>129</v>
      </c>
      <c r="B38" s="8" t="s">
        <v>130</v>
      </c>
      <c r="C38" s="8" t="s">
        <v>450</v>
      </c>
      <c r="D38" s="13" t="s">
        <v>91</v>
      </c>
      <c r="E38" s="16">
        <v>1</v>
      </c>
      <c r="F38" s="15" t="s">
        <v>406</v>
      </c>
      <c r="G38" s="20" t="s">
        <v>92</v>
      </c>
      <c r="H38" s="19" t="s">
        <v>264</v>
      </c>
      <c r="I38" s="20" t="s">
        <v>143</v>
      </c>
      <c r="J38" s="20" t="b">
        <f t="shared" si="22"/>
        <v>0</v>
      </c>
      <c r="K38" s="8" t="b">
        <f t="shared" si="23"/>
        <v>0</v>
      </c>
      <c r="L38" s="8" t="b">
        <f t="shared" si="24"/>
        <v>0</v>
      </c>
      <c r="M38" s="8" t="b">
        <f t="shared" si="25"/>
        <v>0</v>
      </c>
      <c r="N38" s="8" t="b">
        <f t="shared" si="26"/>
        <v>0</v>
      </c>
      <c r="O38" s="8" t="b">
        <f t="shared" si="27"/>
        <v>1</v>
      </c>
      <c r="P38" s="8" t="b">
        <f t="shared" si="28"/>
        <v>0</v>
      </c>
      <c r="Q38" s="8" t="b">
        <f t="shared" si="29"/>
        <v>0</v>
      </c>
      <c r="R38" s="8" t="b">
        <f t="shared" si="30"/>
        <v>0</v>
      </c>
      <c r="S38" s="8" t="b">
        <f t="shared" si="9"/>
        <v>0</v>
      </c>
      <c r="T38" s="8" t="b">
        <f t="shared" si="31"/>
        <v>0</v>
      </c>
      <c r="U38" s="8" t="b">
        <f t="shared" si="11"/>
        <v>0</v>
      </c>
      <c r="V38" s="8" t="b">
        <f t="shared" si="12"/>
        <v>0</v>
      </c>
      <c r="W38" s="8" t="b">
        <f t="shared" si="13"/>
        <v>0</v>
      </c>
      <c r="X38" s="8" t="b">
        <f t="shared" si="14"/>
        <v>0</v>
      </c>
      <c r="Y38" s="8" t="b">
        <f t="shared" si="21"/>
        <v>0</v>
      </c>
      <c r="Z38" s="8" t="b">
        <f t="shared" si="15"/>
        <v>0</v>
      </c>
      <c r="AA38" s="8" t="b">
        <f t="shared" si="16"/>
        <v>0</v>
      </c>
      <c r="AB38" s="8" t="b">
        <f t="shared" si="17"/>
        <v>0</v>
      </c>
      <c r="AC38" s="8" t="b">
        <f t="shared" si="18"/>
        <v>0</v>
      </c>
      <c r="AD38" s="8" t="b">
        <f t="shared" si="19"/>
        <v>0</v>
      </c>
      <c r="AE38" s="8" t="b">
        <f t="shared" si="20"/>
        <v>0</v>
      </c>
    </row>
    <row r="39" spans="1:31" s="12" customFormat="1" ht="36">
      <c r="A39" s="11" t="s">
        <v>129</v>
      </c>
      <c r="B39" s="8" t="s">
        <v>130</v>
      </c>
      <c r="C39" s="8" t="s">
        <v>450</v>
      </c>
      <c r="D39" s="13" t="s">
        <v>5</v>
      </c>
      <c r="E39" s="16">
        <v>1</v>
      </c>
      <c r="F39" s="15" t="s">
        <v>406</v>
      </c>
      <c r="G39" s="20" t="s">
        <v>488</v>
      </c>
      <c r="H39" s="19" t="s">
        <v>137</v>
      </c>
      <c r="I39" s="20" t="s">
        <v>445</v>
      </c>
      <c r="J39" s="20" t="b">
        <f t="shared" si="22"/>
        <v>0</v>
      </c>
      <c r="K39" s="8" t="b">
        <f t="shared" si="23"/>
        <v>0</v>
      </c>
      <c r="L39" s="8" t="b">
        <f t="shared" si="24"/>
        <v>0</v>
      </c>
      <c r="M39" s="8" t="b">
        <f t="shared" si="25"/>
        <v>0</v>
      </c>
      <c r="N39" s="8" t="b">
        <f t="shared" si="26"/>
        <v>0</v>
      </c>
      <c r="O39" s="8" t="b">
        <f t="shared" si="27"/>
        <v>1</v>
      </c>
      <c r="P39" s="8" t="b">
        <f t="shared" si="28"/>
        <v>0</v>
      </c>
      <c r="Q39" s="8" t="b">
        <f t="shared" si="29"/>
        <v>0</v>
      </c>
      <c r="R39" s="8" t="b">
        <f t="shared" si="30"/>
        <v>0</v>
      </c>
      <c r="S39" s="8" t="b">
        <f t="shared" si="9"/>
        <v>0</v>
      </c>
      <c r="T39" s="8" t="b">
        <f t="shared" si="31"/>
        <v>0</v>
      </c>
      <c r="U39" s="8" t="b">
        <f t="shared" si="11"/>
        <v>0</v>
      </c>
      <c r="V39" s="8" t="b">
        <f t="shared" si="12"/>
        <v>0</v>
      </c>
      <c r="W39" s="8" t="b">
        <f t="shared" si="13"/>
        <v>0</v>
      </c>
      <c r="X39" s="8" t="b">
        <f t="shared" si="14"/>
        <v>0</v>
      </c>
      <c r="Y39" s="8" t="b">
        <f t="shared" si="21"/>
        <v>0</v>
      </c>
      <c r="Z39" s="8" t="b">
        <f t="shared" si="15"/>
        <v>0</v>
      </c>
      <c r="AA39" s="8" t="b">
        <f t="shared" si="16"/>
        <v>0</v>
      </c>
      <c r="AB39" s="8" t="b">
        <f t="shared" si="17"/>
        <v>0</v>
      </c>
      <c r="AC39" s="8" t="b">
        <f t="shared" si="18"/>
        <v>0</v>
      </c>
      <c r="AD39" s="8" t="b">
        <f t="shared" si="19"/>
        <v>0</v>
      </c>
      <c r="AE39" s="8" t="b">
        <f t="shared" si="20"/>
        <v>0</v>
      </c>
    </row>
    <row r="40" spans="1:31" s="12" customFormat="1" ht="36">
      <c r="A40" s="11" t="s">
        <v>129</v>
      </c>
      <c r="B40" s="8" t="s">
        <v>130</v>
      </c>
      <c r="C40" s="8" t="s">
        <v>450</v>
      </c>
      <c r="D40" s="13" t="s">
        <v>265</v>
      </c>
      <c r="E40" s="16">
        <v>1</v>
      </c>
      <c r="F40" s="15" t="s">
        <v>406</v>
      </c>
      <c r="G40" s="20" t="s">
        <v>452</v>
      </c>
      <c r="H40" s="19" t="s">
        <v>446</v>
      </c>
      <c r="I40" s="20" t="s">
        <v>48</v>
      </c>
      <c r="J40" s="20" t="b">
        <f t="shared" si="22"/>
        <v>0</v>
      </c>
      <c r="K40" s="8" t="b">
        <f t="shared" si="23"/>
        <v>0</v>
      </c>
      <c r="L40" s="8" t="b">
        <f t="shared" si="24"/>
        <v>0</v>
      </c>
      <c r="M40" s="8" t="b">
        <f t="shared" si="25"/>
        <v>0</v>
      </c>
      <c r="N40" s="8" t="b">
        <f t="shared" si="26"/>
        <v>0</v>
      </c>
      <c r="O40" s="8" t="b">
        <f t="shared" si="27"/>
        <v>1</v>
      </c>
      <c r="P40" s="8" t="b">
        <f t="shared" si="28"/>
        <v>0</v>
      </c>
      <c r="Q40" s="8" t="b">
        <f t="shared" si="29"/>
        <v>0</v>
      </c>
      <c r="R40" s="8" t="b">
        <f t="shared" si="30"/>
        <v>0</v>
      </c>
      <c r="S40" s="8" t="b">
        <f t="shared" si="9"/>
        <v>0</v>
      </c>
      <c r="T40" s="8" t="b">
        <f t="shared" si="31"/>
        <v>0</v>
      </c>
      <c r="U40" s="8" t="b">
        <f t="shared" si="11"/>
        <v>0</v>
      </c>
      <c r="V40" s="8" t="b">
        <f t="shared" si="12"/>
        <v>0</v>
      </c>
      <c r="W40" s="8" t="b">
        <f t="shared" si="13"/>
        <v>0</v>
      </c>
      <c r="X40" s="8" t="b">
        <f t="shared" si="14"/>
        <v>0</v>
      </c>
      <c r="Y40" s="8" t="b">
        <f t="shared" si="21"/>
        <v>0</v>
      </c>
      <c r="Z40" s="8" t="b">
        <f t="shared" si="15"/>
        <v>0</v>
      </c>
      <c r="AA40" s="8" t="b">
        <f t="shared" si="16"/>
        <v>0</v>
      </c>
      <c r="AB40" s="8" t="b">
        <f t="shared" si="17"/>
        <v>0</v>
      </c>
      <c r="AC40" s="8" t="b">
        <f t="shared" si="18"/>
        <v>0</v>
      </c>
      <c r="AD40" s="8" t="b">
        <f t="shared" si="19"/>
        <v>0</v>
      </c>
      <c r="AE40" s="8" t="b">
        <f t="shared" si="20"/>
        <v>0</v>
      </c>
    </row>
    <row r="41" spans="1:31" s="12" customFormat="1" ht="60">
      <c r="A41" s="4" t="s">
        <v>158</v>
      </c>
      <c r="B41" s="8" t="s">
        <v>315</v>
      </c>
      <c r="C41" s="8" t="s">
        <v>316</v>
      </c>
      <c r="D41" s="13" t="s">
        <v>216</v>
      </c>
      <c r="E41" s="16">
        <v>1</v>
      </c>
      <c r="F41" s="15" t="s">
        <v>406</v>
      </c>
      <c r="G41" s="20" t="s">
        <v>217</v>
      </c>
      <c r="H41" s="19" t="s">
        <v>58</v>
      </c>
      <c r="I41" s="20" t="s">
        <v>460</v>
      </c>
      <c r="J41" s="20" t="b">
        <f t="shared" si="22"/>
        <v>0</v>
      </c>
      <c r="K41" s="8" t="b">
        <f t="shared" si="23"/>
        <v>0</v>
      </c>
      <c r="L41" s="8" t="b">
        <f t="shared" si="24"/>
        <v>0</v>
      </c>
      <c r="M41" s="8" t="b">
        <f t="shared" si="25"/>
        <v>0</v>
      </c>
      <c r="N41" s="8" t="b">
        <f t="shared" si="26"/>
        <v>1</v>
      </c>
      <c r="O41" s="8" t="b">
        <f t="shared" si="27"/>
        <v>0</v>
      </c>
      <c r="P41" s="8" t="b">
        <f t="shared" si="28"/>
        <v>0</v>
      </c>
      <c r="Q41" s="8" t="b">
        <f t="shared" si="29"/>
        <v>0</v>
      </c>
      <c r="R41" s="8" t="b">
        <f t="shared" si="30"/>
        <v>0</v>
      </c>
      <c r="S41" s="8" t="b">
        <f t="shared" si="9"/>
        <v>0</v>
      </c>
      <c r="T41" s="8" t="b">
        <f t="shared" si="31"/>
        <v>0</v>
      </c>
      <c r="U41" s="8" t="b">
        <f t="shared" si="11"/>
        <v>0</v>
      </c>
      <c r="V41" s="8" t="b">
        <f t="shared" si="12"/>
        <v>0</v>
      </c>
      <c r="W41" s="8" t="b">
        <f t="shared" si="13"/>
        <v>0</v>
      </c>
      <c r="X41" s="8" t="b">
        <f t="shared" si="14"/>
        <v>0</v>
      </c>
      <c r="Y41" s="8" t="b">
        <f t="shared" si="21"/>
        <v>0</v>
      </c>
      <c r="Z41" s="8" t="b">
        <f t="shared" si="15"/>
        <v>0</v>
      </c>
      <c r="AA41" s="8" t="b">
        <f t="shared" si="16"/>
        <v>0</v>
      </c>
      <c r="AB41" s="8" t="b">
        <f t="shared" si="17"/>
        <v>0</v>
      </c>
      <c r="AC41" s="8" t="b">
        <f t="shared" si="18"/>
        <v>0</v>
      </c>
      <c r="AD41" s="8" t="b">
        <f t="shared" si="19"/>
        <v>0</v>
      </c>
      <c r="AE41" s="8" t="b">
        <f t="shared" si="20"/>
        <v>0</v>
      </c>
    </row>
    <row r="42" spans="1:31" s="12" customFormat="1" ht="36">
      <c r="A42" s="4" t="s">
        <v>93</v>
      </c>
      <c r="B42" s="8" t="s">
        <v>94</v>
      </c>
      <c r="C42" s="8" t="s">
        <v>95</v>
      </c>
      <c r="D42" s="21" t="s">
        <v>418</v>
      </c>
      <c r="E42" s="16">
        <v>1</v>
      </c>
      <c r="F42" s="15" t="s">
        <v>340</v>
      </c>
      <c r="G42" s="20" t="s">
        <v>341</v>
      </c>
      <c r="H42" s="19" t="s">
        <v>164</v>
      </c>
      <c r="I42" s="20" t="s">
        <v>341</v>
      </c>
      <c r="J42" s="20" t="b">
        <f t="shared" si="22"/>
        <v>0</v>
      </c>
      <c r="K42" s="8" t="b">
        <f t="shared" si="23"/>
        <v>0</v>
      </c>
      <c r="L42" s="8" t="b">
        <f t="shared" si="24"/>
        <v>0</v>
      </c>
      <c r="M42" s="8" t="b">
        <f t="shared" si="25"/>
        <v>0</v>
      </c>
      <c r="N42" s="8" t="b">
        <f t="shared" si="26"/>
        <v>0</v>
      </c>
      <c r="O42" s="8" t="b">
        <f t="shared" si="27"/>
        <v>0</v>
      </c>
      <c r="P42" s="8" t="b">
        <f t="shared" si="28"/>
        <v>0</v>
      </c>
      <c r="Q42" s="8" t="b">
        <f t="shared" si="29"/>
        <v>1</v>
      </c>
      <c r="R42" s="8" t="b">
        <f t="shared" si="30"/>
        <v>0</v>
      </c>
      <c r="S42" s="8" t="b">
        <f t="shared" si="9"/>
        <v>0</v>
      </c>
      <c r="T42" s="8" t="b">
        <f t="shared" si="31"/>
        <v>0</v>
      </c>
      <c r="U42" s="8" t="b">
        <f t="shared" si="11"/>
        <v>0</v>
      </c>
      <c r="V42" s="8" t="b">
        <f t="shared" si="12"/>
        <v>0</v>
      </c>
      <c r="W42" s="8" t="b">
        <f t="shared" si="13"/>
        <v>0</v>
      </c>
      <c r="X42" s="8" t="b">
        <f t="shared" si="14"/>
        <v>0</v>
      </c>
      <c r="Y42" s="8" t="b">
        <f t="shared" si="21"/>
        <v>0</v>
      </c>
      <c r="Z42" s="8" t="b">
        <f t="shared" si="15"/>
        <v>0</v>
      </c>
      <c r="AA42" s="8" t="b">
        <f t="shared" si="16"/>
        <v>0</v>
      </c>
      <c r="AB42" s="8" t="b">
        <f t="shared" si="17"/>
        <v>0</v>
      </c>
      <c r="AC42" s="8" t="b">
        <f t="shared" si="18"/>
        <v>0</v>
      </c>
      <c r="AD42" s="8" t="b">
        <f t="shared" si="19"/>
        <v>0</v>
      </c>
      <c r="AE42" s="8" t="b">
        <f t="shared" si="20"/>
        <v>0</v>
      </c>
    </row>
    <row r="43" spans="1:31" s="12" customFormat="1" ht="48">
      <c r="A43" s="4" t="s">
        <v>93</v>
      </c>
      <c r="B43" s="8" t="s">
        <v>94</v>
      </c>
      <c r="C43" s="8" t="s">
        <v>95</v>
      </c>
      <c r="D43" s="21" t="s">
        <v>342</v>
      </c>
      <c r="E43" s="16">
        <v>1</v>
      </c>
      <c r="F43" s="15" t="s">
        <v>340</v>
      </c>
      <c r="G43" s="20" t="s">
        <v>231</v>
      </c>
      <c r="H43" s="19" t="s">
        <v>286</v>
      </c>
      <c r="I43" s="17" t="s">
        <v>287</v>
      </c>
      <c r="J43" s="20" t="b">
        <f t="shared" si="22"/>
        <v>0</v>
      </c>
      <c r="K43" s="8" t="b">
        <f t="shared" si="23"/>
        <v>0</v>
      </c>
      <c r="L43" s="8" t="b">
        <f t="shared" si="24"/>
        <v>0</v>
      </c>
      <c r="M43" s="8" t="b">
        <f t="shared" si="25"/>
        <v>0</v>
      </c>
      <c r="N43" s="8" t="b">
        <f t="shared" si="26"/>
        <v>0</v>
      </c>
      <c r="O43" s="8" t="b">
        <f t="shared" si="27"/>
        <v>0</v>
      </c>
      <c r="P43" s="8" t="b">
        <f t="shared" si="28"/>
        <v>0</v>
      </c>
      <c r="Q43" s="8" t="b">
        <f t="shared" si="29"/>
        <v>1</v>
      </c>
      <c r="R43" s="8" t="b">
        <f t="shared" si="30"/>
        <v>0</v>
      </c>
      <c r="S43" s="8" t="b">
        <f t="shared" si="9"/>
        <v>0</v>
      </c>
      <c r="T43" s="8" t="b">
        <f t="shared" si="31"/>
        <v>0</v>
      </c>
      <c r="U43" s="8" t="b">
        <f t="shared" si="11"/>
        <v>0</v>
      </c>
      <c r="V43" s="8" t="b">
        <f t="shared" si="12"/>
        <v>0</v>
      </c>
      <c r="W43" s="8" t="b">
        <f t="shared" si="13"/>
        <v>0</v>
      </c>
      <c r="X43" s="8" t="b">
        <f t="shared" si="14"/>
        <v>0</v>
      </c>
      <c r="Y43" s="8" t="b">
        <f t="shared" si="21"/>
        <v>0</v>
      </c>
      <c r="Z43" s="8" t="b">
        <f t="shared" si="15"/>
        <v>0</v>
      </c>
      <c r="AA43" s="8" t="b">
        <f t="shared" si="16"/>
        <v>0</v>
      </c>
      <c r="AB43" s="8" t="b">
        <f t="shared" si="17"/>
        <v>0</v>
      </c>
      <c r="AC43" s="8" t="b">
        <f t="shared" si="18"/>
        <v>0</v>
      </c>
      <c r="AD43" s="8" t="b">
        <f t="shared" si="19"/>
        <v>0</v>
      </c>
      <c r="AE43" s="8" t="b">
        <f t="shared" si="20"/>
        <v>0</v>
      </c>
    </row>
    <row r="44" spans="1:31" s="12" customFormat="1" ht="60">
      <c r="A44" s="4" t="s">
        <v>93</v>
      </c>
      <c r="B44" s="8" t="s">
        <v>94</v>
      </c>
      <c r="C44" s="8" t="s">
        <v>95</v>
      </c>
      <c r="D44" s="21" t="s">
        <v>339</v>
      </c>
      <c r="E44" s="16">
        <v>1</v>
      </c>
      <c r="F44" s="15" t="s">
        <v>340</v>
      </c>
      <c r="G44" s="20" t="s">
        <v>163</v>
      </c>
      <c r="H44" s="19" t="s">
        <v>219</v>
      </c>
      <c r="I44" s="20" t="s">
        <v>209</v>
      </c>
      <c r="J44" s="20" t="b">
        <f t="shared" si="22"/>
        <v>0</v>
      </c>
      <c r="K44" s="8" t="b">
        <f t="shared" si="23"/>
        <v>0</v>
      </c>
      <c r="L44" s="8" t="b">
        <f t="shared" si="24"/>
        <v>0</v>
      </c>
      <c r="M44" s="8" t="b">
        <f t="shared" si="25"/>
        <v>0</v>
      </c>
      <c r="N44" s="8" t="b">
        <f t="shared" si="26"/>
        <v>0</v>
      </c>
      <c r="O44" s="8" t="b">
        <f t="shared" si="27"/>
        <v>0</v>
      </c>
      <c r="P44" s="8" t="b">
        <f t="shared" si="28"/>
        <v>0</v>
      </c>
      <c r="Q44" s="8" t="b">
        <f t="shared" si="29"/>
        <v>1</v>
      </c>
      <c r="R44" s="8" t="b">
        <f t="shared" si="30"/>
        <v>0</v>
      </c>
      <c r="S44" s="8" t="b">
        <f t="shared" si="9"/>
        <v>0</v>
      </c>
      <c r="T44" s="8" t="b">
        <f t="shared" si="31"/>
        <v>0</v>
      </c>
      <c r="U44" s="8" t="b">
        <f t="shared" si="11"/>
        <v>0</v>
      </c>
      <c r="V44" s="8" t="b">
        <f t="shared" si="12"/>
        <v>0</v>
      </c>
      <c r="W44" s="8" t="b">
        <f t="shared" si="13"/>
        <v>0</v>
      </c>
      <c r="X44" s="8" t="b">
        <f t="shared" si="14"/>
        <v>0</v>
      </c>
      <c r="Y44" s="8" t="b">
        <f t="shared" si="21"/>
        <v>0</v>
      </c>
      <c r="Z44" s="8" t="b">
        <f t="shared" si="15"/>
        <v>0</v>
      </c>
      <c r="AA44" s="8" t="b">
        <f t="shared" si="16"/>
        <v>0</v>
      </c>
      <c r="AB44" s="8" t="b">
        <f t="shared" si="17"/>
        <v>0</v>
      </c>
      <c r="AC44" s="8" t="b">
        <f t="shared" si="18"/>
        <v>0</v>
      </c>
      <c r="AD44" s="8" t="b">
        <f t="shared" si="19"/>
        <v>0</v>
      </c>
      <c r="AE44" s="8" t="b">
        <f t="shared" si="20"/>
        <v>0</v>
      </c>
    </row>
    <row r="45" spans="1:31" s="12" customFormat="1" ht="36">
      <c r="A45" s="4" t="s">
        <v>93</v>
      </c>
      <c r="B45" s="8" t="s">
        <v>94</v>
      </c>
      <c r="C45" s="8" t="s">
        <v>95</v>
      </c>
      <c r="D45" s="21" t="s">
        <v>419</v>
      </c>
      <c r="E45" s="16">
        <v>1</v>
      </c>
      <c r="F45" s="15" t="s">
        <v>340</v>
      </c>
      <c r="G45" s="20" t="s">
        <v>341</v>
      </c>
      <c r="H45" s="19" t="s">
        <v>137</v>
      </c>
      <c r="I45" s="20" t="s">
        <v>96</v>
      </c>
      <c r="J45" s="20" t="b">
        <f t="shared" si="22"/>
        <v>0</v>
      </c>
      <c r="K45" s="8" t="b">
        <f t="shared" si="23"/>
        <v>0</v>
      </c>
      <c r="L45" s="8" t="b">
        <f t="shared" si="24"/>
        <v>0</v>
      </c>
      <c r="M45" s="8" t="b">
        <f t="shared" si="25"/>
        <v>0</v>
      </c>
      <c r="N45" s="8" t="b">
        <f t="shared" si="26"/>
        <v>0</v>
      </c>
      <c r="O45" s="8" t="b">
        <f t="shared" si="27"/>
        <v>0</v>
      </c>
      <c r="P45" s="8" t="b">
        <f t="shared" si="28"/>
        <v>0</v>
      </c>
      <c r="Q45" s="8" t="b">
        <f t="shared" si="29"/>
        <v>1</v>
      </c>
      <c r="R45" s="8" t="b">
        <f t="shared" si="30"/>
        <v>0</v>
      </c>
      <c r="S45" s="8" t="b">
        <f t="shared" si="9"/>
        <v>0</v>
      </c>
      <c r="T45" s="8" t="b">
        <f t="shared" si="31"/>
        <v>0</v>
      </c>
      <c r="U45" s="8" t="b">
        <f t="shared" si="11"/>
        <v>0</v>
      </c>
      <c r="V45" s="8" t="b">
        <f t="shared" si="12"/>
        <v>0</v>
      </c>
      <c r="W45" s="8" t="b">
        <f t="shared" si="13"/>
        <v>0</v>
      </c>
      <c r="X45" s="8" t="b">
        <f t="shared" si="14"/>
        <v>0</v>
      </c>
      <c r="Y45" s="8" t="b">
        <f t="shared" si="21"/>
        <v>0</v>
      </c>
      <c r="Z45" s="8" t="b">
        <f t="shared" si="15"/>
        <v>0</v>
      </c>
      <c r="AA45" s="8" t="b">
        <f t="shared" si="16"/>
        <v>0</v>
      </c>
      <c r="AB45" s="8" t="b">
        <f t="shared" si="17"/>
        <v>0</v>
      </c>
      <c r="AC45" s="8" t="b">
        <f t="shared" si="18"/>
        <v>0</v>
      </c>
      <c r="AD45" s="8" t="b">
        <f t="shared" si="19"/>
        <v>0</v>
      </c>
      <c r="AE45" s="8" t="b">
        <f t="shared" si="20"/>
        <v>0</v>
      </c>
    </row>
    <row r="46" spans="1:31" s="12" customFormat="1" ht="36">
      <c r="A46" s="4" t="s">
        <v>158</v>
      </c>
      <c r="B46" s="8" t="s">
        <v>315</v>
      </c>
      <c r="C46" s="8" t="s">
        <v>316</v>
      </c>
      <c r="D46" s="13" t="s">
        <v>459</v>
      </c>
      <c r="E46" s="16">
        <v>1</v>
      </c>
      <c r="F46" s="15" t="s">
        <v>406</v>
      </c>
      <c r="G46" s="17" t="s">
        <v>159</v>
      </c>
      <c r="H46" s="19" t="s">
        <v>324</v>
      </c>
      <c r="I46" s="17" t="s">
        <v>159</v>
      </c>
      <c r="J46" s="20" t="b">
        <f t="shared" si="22"/>
        <v>0</v>
      </c>
      <c r="K46" s="8" t="b">
        <f t="shared" si="23"/>
        <v>0</v>
      </c>
      <c r="L46" s="8" t="b">
        <f t="shared" si="24"/>
        <v>0</v>
      </c>
      <c r="M46" s="8" t="b">
        <f t="shared" si="25"/>
        <v>0</v>
      </c>
      <c r="N46" s="8" t="b">
        <f t="shared" si="26"/>
        <v>1</v>
      </c>
      <c r="O46" s="8" t="b">
        <f t="shared" si="27"/>
        <v>0</v>
      </c>
      <c r="P46" s="8" t="b">
        <f t="shared" si="28"/>
        <v>0</v>
      </c>
      <c r="Q46" s="8" t="b">
        <f t="shared" si="29"/>
        <v>0</v>
      </c>
      <c r="R46" s="8" t="b">
        <f t="shared" si="30"/>
        <v>0</v>
      </c>
      <c r="S46" s="8" t="b">
        <f t="shared" si="9"/>
        <v>0</v>
      </c>
      <c r="T46" s="8" t="b">
        <f t="shared" si="31"/>
        <v>0</v>
      </c>
      <c r="U46" s="8" t="b">
        <f t="shared" si="11"/>
        <v>0</v>
      </c>
      <c r="V46" s="8" t="b">
        <f t="shared" si="12"/>
        <v>0</v>
      </c>
      <c r="W46" s="8" t="b">
        <f t="shared" si="13"/>
        <v>0</v>
      </c>
      <c r="X46" s="8" t="b">
        <f t="shared" si="14"/>
        <v>0</v>
      </c>
      <c r="Y46" s="8" t="b">
        <f t="shared" si="21"/>
        <v>0</v>
      </c>
      <c r="Z46" s="8" t="b">
        <f t="shared" si="15"/>
        <v>0</v>
      </c>
      <c r="AA46" s="8" t="b">
        <f t="shared" si="16"/>
        <v>0</v>
      </c>
      <c r="AB46" s="8" t="b">
        <f t="shared" si="17"/>
        <v>0</v>
      </c>
      <c r="AC46" s="8" t="b">
        <f t="shared" si="18"/>
        <v>0</v>
      </c>
      <c r="AD46" s="8" t="b">
        <f t="shared" si="19"/>
        <v>0</v>
      </c>
      <c r="AE46" s="8" t="b">
        <f t="shared" si="20"/>
        <v>0</v>
      </c>
    </row>
    <row r="47" spans="1:31" s="12" customFormat="1" ht="36">
      <c r="A47" s="4" t="s">
        <v>93</v>
      </c>
      <c r="B47" s="8" t="s">
        <v>94</v>
      </c>
      <c r="C47" s="8" t="s">
        <v>95</v>
      </c>
      <c r="D47" s="21" t="s">
        <v>421</v>
      </c>
      <c r="E47" s="16">
        <v>1</v>
      </c>
      <c r="F47" s="15" t="s">
        <v>340</v>
      </c>
      <c r="G47" s="17" t="s">
        <v>260</v>
      </c>
      <c r="H47" s="19" t="s">
        <v>259</v>
      </c>
      <c r="I47" s="17" t="s">
        <v>261</v>
      </c>
      <c r="J47" s="20" t="b">
        <f t="shared" si="22"/>
        <v>0</v>
      </c>
      <c r="K47" s="8" t="b">
        <f t="shared" si="23"/>
        <v>0</v>
      </c>
      <c r="L47" s="8" t="b">
        <f t="shared" si="24"/>
        <v>0</v>
      </c>
      <c r="M47" s="8" t="b">
        <f t="shared" si="25"/>
        <v>0</v>
      </c>
      <c r="N47" s="8" t="b">
        <f t="shared" si="26"/>
        <v>0</v>
      </c>
      <c r="O47" s="8" t="b">
        <f t="shared" si="27"/>
        <v>0</v>
      </c>
      <c r="P47" s="8" t="b">
        <f t="shared" si="28"/>
        <v>0</v>
      </c>
      <c r="Q47" s="8" t="b">
        <f t="shared" si="29"/>
        <v>1</v>
      </c>
      <c r="R47" s="8" t="b">
        <f t="shared" si="30"/>
        <v>0</v>
      </c>
      <c r="S47" s="8" t="b">
        <f t="shared" si="9"/>
        <v>0</v>
      </c>
      <c r="T47" s="8" t="b">
        <f t="shared" si="31"/>
        <v>0</v>
      </c>
      <c r="U47" s="8" t="b">
        <f t="shared" si="11"/>
        <v>0</v>
      </c>
      <c r="V47" s="8" t="b">
        <f t="shared" si="12"/>
        <v>0</v>
      </c>
      <c r="W47" s="8" t="b">
        <f t="shared" si="13"/>
        <v>0</v>
      </c>
      <c r="X47" s="8" t="b">
        <f t="shared" si="14"/>
        <v>0</v>
      </c>
      <c r="Y47" s="8" t="b">
        <f t="shared" si="21"/>
        <v>0</v>
      </c>
      <c r="Z47" s="8" t="b">
        <f t="shared" si="15"/>
        <v>0</v>
      </c>
      <c r="AA47" s="8" t="b">
        <f t="shared" si="16"/>
        <v>0</v>
      </c>
      <c r="AB47" s="8" t="b">
        <f t="shared" si="17"/>
        <v>0</v>
      </c>
      <c r="AC47" s="8" t="b">
        <f t="shared" si="18"/>
        <v>0</v>
      </c>
      <c r="AD47" s="8" t="b">
        <f t="shared" si="19"/>
        <v>0</v>
      </c>
      <c r="AE47" s="8" t="b">
        <f t="shared" si="20"/>
        <v>0</v>
      </c>
    </row>
    <row r="48" spans="1:31" s="12" customFormat="1" ht="36">
      <c r="A48" s="4" t="s">
        <v>93</v>
      </c>
      <c r="B48" s="8" t="s">
        <v>94</v>
      </c>
      <c r="C48" s="8" t="s">
        <v>95</v>
      </c>
      <c r="D48" s="21" t="s">
        <v>487</v>
      </c>
      <c r="E48" s="16">
        <v>1</v>
      </c>
      <c r="F48" s="15" t="s">
        <v>340</v>
      </c>
      <c r="G48" s="17" t="s">
        <v>261</v>
      </c>
      <c r="H48" s="19" t="s">
        <v>294</v>
      </c>
      <c r="I48" s="17" t="s">
        <v>379</v>
      </c>
      <c r="J48" s="20" t="b">
        <f t="shared" si="22"/>
        <v>0</v>
      </c>
      <c r="K48" s="8" t="b">
        <f t="shared" si="23"/>
        <v>0</v>
      </c>
      <c r="L48" s="8" t="b">
        <f t="shared" si="24"/>
        <v>0</v>
      </c>
      <c r="M48" s="8" t="b">
        <f t="shared" si="25"/>
        <v>0</v>
      </c>
      <c r="N48" s="8" t="b">
        <f t="shared" si="26"/>
        <v>0</v>
      </c>
      <c r="O48" s="8" t="b">
        <f t="shared" si="27"/>
        <v>0</v>
      </c>
      <c r="P48" s="8" t="b">
        <f t="shared" si="28"/>
        <v>0</v>
      </c>
      <c r="Q48" s="8" t="b">
        <f t="shared" si="29"/>
        <v>1</v>
      </c>
      <c r="R48" s="8" t="b">
        <f t="shared" si="30"/>
        <v>0</v>
      </c>
      <c r="S48" s="8" t="b">
        <f t="shared" si="9"/>
        <v>0</v>
      </c>
      <c r="T48" s="8" t="b">
        <f t="shared" si="31"/>
        <v>0</v>
      </c>
      <c r="U48" s="8" t="b">
        <f t="shared" si="11"/>
        <v>0</v>
      </c>
      <c r="V48" s="8" t="b">
        <f t="shared" si="12"/>
        <v>0</v>
      </c>
      <c r="W48" s="8" t="b">
        <f t="shared" si="13"/>
        <v>0</v>
      </c>
      <c r="X48" s="8" t="b">
        <f t="shared" si="14"/>
        <v>0</v>
      </c>
      <c r="Y48" s="8" t="b">
        <f t="shared" si="21"/>
        <v>0</v>
      </c>
      <c r="Z48" s="8" t="b">
        <f t="shared" si="15"/>
        <v>0</v>
      </c>
      <c r="AA48" s="8" t="b">
        <f t="shared" si="16"/>
        <v>0</v>
      </c>
      <c r="AB48" s="8" t="b">
        <f t="shared" si="17"/>
        <v>0</v>
      </c>
      <c r="AC48" s="8" t="b">
        <f t="shared" si="18"/>
        <v>0</v>
      </c>
      <c r="AD48" s="8" t="b">
        <f t="shared" si="19"/>
        <v>0</v>
      </c>
      <c r="AE48" s="8" t="b">
        <f t="shared" si="20"/>
        <v>0</v>
      </c>
    </row>
    <row r="49" spans="1:31" s="12" customFormat="1" ht="36">
      <c r="A49" s="11" t="s">
        <v>129</v>
      </c>
      <c r="B49" s="8" t="s">
        <v>130</v>
      </c>
      <c r="C49" s="8" t="s">
        <v>450</v>
      </c>
      <c r="D49" s="21" t="s">
        <v>230</v>
      </c>
      <c r="E49" s="16">
        <v>1</v>
      </c>
      <c r="F49" s="15" t="s">
        <v>340</v>
      </c>
      <c r="G49" s="17" t="s">
        <v>260</v>
      </c>
      <c r="H49" s="19" t="s">
        <v>137</v>
      </c>
      <c r="I49" s="17" t="s">
        <v>72</v>
      </c>
      <c r="J49" s="20" t="b">
        <f t="shared" si="22"/>
        <v>0</v>
      </c>
      <c r="K49" s="8" t="b">
        <f t="shared" si="23"/>
        <v>0</v>
      </c>
      <c r="L49" s="8" t="b">
        <f t="shared" si="24"/>
        <v>0</v>
      </c>
      <c r="M49" s="8" t="b">
        <f t="shared" si="25"/>
        <v>0</v>
      </c>
      <c r="N49" s="8" t="b">
        <f t="shared" si="26"/>
        <v>0</v>
      </c>
      <c r="O49" s="8" t="b">
        <f t="shared" si="27"/>
        <v>0</v>
      </c>
      <c r="P49" s="8" t="b">
        <f t="shared" si="28"/>
        <v>1</v>
      </c>
      <c r="Q49" s="8" t="b">
        <f t="shared" si="29"/>
        <v>0</v>
      </c>
      <c r="R49" s="8" t="b">
        <f t="shared" si="30"/>
        <v>0</v>
      </c>
      <c r="S49" s="8" t="b">
        <f t="shared" si="9"/>
        <v>0</v>
      </c>
      <c r="T49" s="8" t="b">
        <f t="shared" si="31"/>
        <v>0</v>
      </c>
      <c r="U49" s="8" t="b">
        <f t="shared" si="11"/>
        <v>0</v>
      </c>
      <c r="V49" s="8" t="b">
        <f t="shared" si="12"/>
        <v>0</v>
      </c>
      <c r="W49" s="8" t="b">
        <f t="shared" si="13"/>
        <v>0</v>
      </c>
      <c r="X49" s="8" t="b">
        <f t="shared" si="14"/>
        <v>0</v>
      </c>
      <c r="Y49" s="8" t="b">
        <f t="shared" si="21"/>
        <v>0</v>
      </c>
      <c r="Z49" s="8" t="b">
        <f t="shared" si="15"/>
        <v>0</v>
      </c>
      <c r="AA49" s="8" t="b">
        <f t="shared" si="16"/>
        <v>0</v>
      </c>
      <c r="AB49" s="8" t="b">
        <f t="shared" si="17"/>
        <v>0</v>
      </c>
      <c r="AC49" s="8" t="b">
        <f t="shared" si="18"/>
        <v>0</v>
      </c>
      <c r="AD49" s="8" t="b">
        <f t="shared" si="19"/>
        <v>0</v>
      </c>
      <c r="AE49" s="8" t="b">
        <f t="shared" si="20"/>
        <v>0</v>
      </c>
    </row>
    <row r="50" spans="1:31" s="12" customFormat="1" ht="60">
      <c r="A50" s="11" t="s">
        <v>129</v>
      </c>
      <c r="B50" s="8" t="s">
        <v>130</v>
      </c>
      <c r="C50" s="8" t="s">
        <v>450</v>
      </c>
      <c r="D50" s="9" t="s">
        <v>306</v>
      </c>
      <c r="E50" s="16">
        <v>1</v>
      </c>
      <c r="F50" s="22" t="s">
        <v>406</v>
      </c>
      <c r="G50" s="17" t="s">
        <v>258</v>
      </c>
      <c r="H50" s="19" t="s">
        <v>166</v>
      </c>
      <c r="I50" s="8" t="s">
        <v>344</v>
      </c>
      <c r="J50" s="20" t="b">
        <f t="shared" si="22"/>
        <v>0</v>
      </c>
      <c r="K50" s="8" t="b">
        <f t="shared" si="23"/>
        <v>0</v>
      </c>
      <c r="L50" s="8" t="b">
        <f t="shared" si="24"/>
        <v>0</v>
      </c>
      <c r="M50" s="8" t="b">
        <f t="shared" si="25"/>
        <v>0</v>
      </c>
      <c r="N50" s="8" t="b">
        <f t="shared" si="26"/>
        <v>0</v>
      </c>
      <c r="O50" s="8" t="b">
        <f t="shared" si="27"/>
        <v>1</v>
      </c>
      <c r="P50" s="8" t="b">
        <f t="shared" si="28"/>
        <v>0</v>
      </c>
      <c r="Q50" s="8" t="b">
        <f t="shared" si="29"/>
        <v>0</v>
      </c>
      <c r="R50" s="8" t="b">
        <f t="shared" si="30"/>
        <v>0</v>
      </c>
      <c r="S50" s="8" t="b">
        <f t="shared" si="9"/>
        <v>0</v>
      </c>
      <c r="T50" s="8" t="b">
        <f t="shared" si="31"/>
        <v>0</v>
      </c>
      <c r="U50" s="8" t="b">
        <f t="shared" si="11"/>
        <v>0</v>
      </c>
      <c r="V50" s="8" t="b">
        <f t="shared" si="12"/>
        <v>0</v>
      </c>
      <c r="W50" s="8" t="b">
        <f t="shared" si="13"/>
        <v>0</v>
      </c>
      <c r="X50" s="8" t="b">
        <f t="shared" si="14"/>
        <v>0</v>
      </c>
      <c r="Y50" s="8" t="b">
        <f t="shared" si="21"/>
        <v>0</v>
      </c>
      <c r="Z50" s="8" t="b">
        <f t="shared" si="15"/>
        <v>0</v>
      </c>
      <c r="AA50" s="8" t="b">
        <f t="shared" si="16"/>
        <v>0</v>
      </c>
      <c r="AB50" s="8" t="b">
        <f t="shared" si="17"/>
        <v>0</v>
      </c>
      <c r="AC50" s="8" t="b">
        <f t="shared" si="18"/>
        <v>0</v>
      </c>
      <c r="AD50" s="8" t="b">
        <f t="shared" si="19"/>
        <v>0</v>
      </c>
      <c r="AE50" s="8" t="b">
        <f t="shared" si="20"/>
        <v>0</v>
      </c>
    </row>
    <row r="51" spans="1:31" s="12" customFormat="1" ht="48">
      <c r="A51" s="4" t="s">
        <v>93</v>
      </c>
      <c r="B51" s="8" t="s">
        <v>94</v>
      </c>
      <c r="C51" s="8" t="s">
        <v>95</v>
      </c>
      <c r="D51" s="13" t="s">
        <v>196</v>
      </c>
      <c r="E51" s="16">
        <v>1</v>
      </c>
      <c r="F51" s="15" t="s">
        <v>340</v>
      </c>
      <c r="G51" s="17" t="s">
        <v>374</v>
      </c>
      <c r="H51" s="19" t="s">
        <v>368</v>
      </c>
      <c r="I51" s="17" t="s">
        <v>375</v>
      </c>
      <c r="J51" s="20" t="b">
        <f t="shared" si="22"/>
        <v>0</v>
      </c>
      <c r="K51" s="8" t="b">
        <f t="shared" si="23"/>
        <v>0</v>
      </c>
      <c r="L51" s="8" t="b">
        <f t="shared" si="24"/>
        <v>0</v>
      </c>
      <c r="M51" s="8" t="b">
        <f t="shared" si="25"/>
        <v>0</v>
      </c>
      <c r="N51" s="8" t="b">
        <f t="shared" si="26"/>
        <v>0</v>
      </c>
      <c r="O51" s="8" t="b">
        <f t="shared" si="27"/>
        <v>0</v>
      </c>
      <c r="P51" s="8" t="b">
        <f t="shared" si="28"/>
        <v>0</v>
      </c>
      <c r="Q51" s="8" t="b">
        <f t="shared" si="29"/>
        <v>1</v>
      </c>
      <c r="R51" s="8" t="b">
        <f t="shared" si="30"/>
        <v>0</v>
      </c>
      <c r="S51" s="8" t="b">
        <f t="shared" si="9"/>
        <v>0</v>
      </c>
      <c r="T51" s="8" t="b">
        <f t="shared" si="31"/>
        <v>0</v>
      </c>
      <c r="U51" s="8" t="b">
        <f t="shared" si="11"/>
        <v>0</v>
      </c>
      <c r="V51" s="8" t="b">
        <f t="shared" si="12"/>
        <v>0</v>
      </c>
      <c r="W51" s="8" t="b">
        <f t="shared" si="13"/>
        <v>0</v>
      </c>
      <c r="X51" s="8" t="b">
        <f t="shared" si="14"/>
        <v>0</v>
      </c>
      <c r="Y51" s="8" t="b">
        <f t="shared" si="21"/>
        <v>0</v>
      </c>
      <c r="Z51" s="8" t="b">
        <f t="shared" si="15"/>
        <v>0</v>
      </c>
      <c r="AA51" s="8" t="b">
        <f t="shared" si="16"/>
        <v>0</v>
      </c>
      <c r="AB51" s="8" t="b">
        <f t="shared" si="17"/>
        <v>0</v>
      </c>
      <c r="AC51" s="8" t="b">
        <f t="shared" si="18"/>
        <v>0</v>
      </c>
      <c r="AD51" s="8" t="b">
        <f t="shared" si="19"/>
        <v>0</v>
      </c>
      <c r="AE51" s="8" t="b">
        <f t="shared" si="20"/>
        <v>0</v>
      </c>
    </row>
    <row r="52" spans="1:31" s="12" customFormat="1" ht="36">
      <c r="A52" s="4" t="s">
        <v>389</v>
      </c>
      <c r="B52" s="8" t="s">
        <v>170</v>
      </c>
      <c r="C52" s="8" t="s">
        <v>207</v>
      </c>
      <c r="D52" s="21" t="s">
        <v>205</v>
      </c>
      <c r="E52" s="16">
        <v>1</v>
      </c>
      <c r="F52" s="15" t="s">
        <v>406</v>
      </c>
      <c r="G52" s="17" t="s">
        <v>111</v>
      </c>
      <c r="H52" s="19" t="s">
        <v>423</v>
      </c>
      <c r="I52" s="17" t="s">
        <v>301</v>
      </c>
      <c r="J52" s="20" t="b">
        <f t="shared" si="22"/>
        <v>0</v>
      </c>
      <c r="K52" s="8" t="b">
        <f t="shared" si="23"/>
        <v>1</v>
      </c>
      <c r="L52" s="8" t="b">
        <f t="shared" si="24"/>
        <v>0</v>
      </c>
      <c r="M52" s="8" t="b">
        <f t="shared" si="25"/>
        <v>0</v>
      </c>
      <c r="N52" s="8" t="b">
        <f t="shared" si="26"/>
        <v>0</v>
      </c>
      <c r="O52" s="8" t="b">
        <f t="shared" si="27"/>
        <v>0</v>
      </c>
      <c r="P52" s="8" t="b">
        <f t="shared" si="28"/>
        <v>0</v>
      </c>
      <c r="Q52" s="8" t="b">
        <f t="shared" si="29"/>
        <v>0</v>
      </c>
      <c r="R52" s="8" t="b">
        <f t="shared" si="30"/>
        <v>0</v>
      </c>
      <c r="S52" s="8" t="b">
        <f t="shared" si="9"/>
        <v>0</v>
      </c>
      <c r="T52" s="8" t="b">
        <f t="shared" si="31"/>
        <v>0</v>
      </c>
      <c r="U52" s="8" t="b">
        <f t="shared" si="11"/>
        <v>0</v>
      </c>
      <c r="V52" s="8" t="b">
        <f t="shared" si="12"/>
        <v>0</v>
      </c>
      <c r="W52" s="8" t="b">
        <f t="shared" si="13"/>
        <v>0</v>
      </c>
      <c r="X52" s="8" t="b">
        <f t="shared" si="14"/>
        <v>0</v>
      </c>
      <c r="Y52" s="8" t="b">
        <f t="shared" si="21"/>
        <v>0</v>
      </c>
      <c r="Z52" s="8" t="b">
        <f t="shared" si="15"/>
        <v>0</v>
      </c>
      <c r="AA52" s="8" t="b">
        <f t="shared" si="16"/>
        <v>0</v>
      </c>
      <c r="AB52" s="8" t="b">
        <f t="shared" si="17"/>
        <v>0</v>
      </c>
      <c r="AC52" s="8" t="b">
        <f t="shared" si="18"/>
        <v>0</v>
      </c>
      <c r="AD52" s="8" t="b">
        <f t="shared" si="19"/>
        <v>0</v>
      </c>
      <c r="AE52" s="8" t="b">
        <f t="shared" si="20"/>
        <v>0</v>
      </c>
    </row>
    <row r="53" spans="1:31" s="12" customFormat="1" ht="36">
      <c r="A53" s="4" t="s">
        <v>124</v>
      </c>
      <c r="B53" s="8" t="s">
        <v>384</v>
      </c>
      <c r="C53" s="8" t="s">
        <v>337</v>
      </c>
      <c r="D53" s="28" t="s">
        <v>397</v>
      </c>
      <c r="E53" s="16">
        <v>10</v>
      </c>
      <c r="F53" s="15" t="s">
        <v>406</v>
      </c>
      <c r="G53" s="17" t="s">
        <v>185</v>
      </c>
      <c r="H53" s="19" t="s">
        <v>137</v>
      </c>
      <c r="I53" s="17" t="s">
        <v>185</v>
      </c>
      <c r="J53" s="20" t="b">
        <f t="shared" si="22"/>
        <v>0</v>
      </c>
      <c r="K53" s="8" t="b">
        <f t="shared" si="23"/>
        <v>0</v>
      </c>
      <c r="L53" s="8" t="b">
        <f t="shared" si="24"/>
        <v>0</v>
      </c>
      <c r="M53" s="8" t="b">
        <f t="shared" si="25"/>
        <v>0</v>
      </c>
      <c r="N53" s="8" t="b">
        <f t="shared" si="26"/>
        <v>0</v>
      </c>
      <c r="O53" s="8" t="b">
        <f t="shared" si="27"/>
        <v>0</v>
      </c>
      <c r="P53" s="8" t="b">
        <f t="shared" si="28"/>
        <v>0</v>
      </c>
      <c r="Q53" s="8" t="b">
        <f t="shared" si="29"/>
        <v>0</v>
      </c>
      <c r="R53" s="8" t="b">
        <f t="shared" si="30"/>
        <v>1</v>
      </c>
      <c r="S53" s="8" t="b">
        <f t="shared" si="9"/>
        <v>0</v>
      </c>
      <c r="T53" s="8" t="b">
        <f t="shared" si="31"/>
        <v>0</v>
      </c>
      <c r="U53" s="8" t="b">
        <f t="shared" si="11"/>
        <v>0</v>
      </c>
      <c r="V53" s="8" t="b">
        <f t="shared" si="12"/>
        <v>0</v>
      </c>
      <c r="W53" s="8" t="b">
        <f t="shared" si="13"/>
        <v>0</v>
      </c>
      <c r="X53" s="8" t="b">
        <f t="shared" si="14"/>
        <v>0</v>
      </c>
      <c r="Y53" s="8" t="b">
        <f t="shared" si="21"/>
        <v>0</v>
      </c>
      <c r="Z53" s="8" t="b">
        <f t="shared" si="15"/>
        <v>0</v>
      </c>
      <c r="AA53" s="8" t="b">
        <f t="shared" si="16"/>
        <v>0</v>
      </c>
      <c r="AB53" s="8" t="b">
        <f t="shared" si="17"/>
        <v>0</v>
      </c>
      <c r="AC53" s="8" t="b">
        <f t="shared" si="18"/>
        <v>0</v>
      </c>
      <c r="AD53" s="8" t="b">
        <f t="shared" si="19"/>
        <v>0</v>
      </c>
      <c r="AE53" s="8" t="b">
        <f t="shared" si="20"/>
        <v>0</v>
      </c>
    </row>
    <row r="54" spans="1:31" s="12" customFormat="1" ht="48">
      <c r="A54" s="4" t="s">
        <v>124</v>
      </c>
      <c r="B54" s="8" t="s">
        <v>384</v>
      </c>
      <c r="C54" s="8" t="s">
        <v>337</v>
      </c>
      <c r="D54" s="28" t="s">
        <v>189</v>
      </c>
      <c r="E54" s="16">
        <v>4</v>
      </c>
      <c r="F54" s="15" t="s">
        <v>406</v>
      </c>
      <c r="G54" s="17" t="s">
        <v>186</v>
      </c>
      <c r="H54" s="19" t="s">
        <v>312</v>
      </c>
      <c r="I54" s="17" t="s">
        <v>185</v>
      </c>
      <c r="J54" s="20" t="b">
        <f t="shared" si="22"/>
        <v>0</v>
      </c>
      <c r="K54" s="8" t="b">
        <f t="shared" si="23"/>
        <v>0</v>
      </c>
      <c r="L54" s="8" t="b">
        <f t="shared" si="24"/>
        <v>0</v>
      </c>
      <c r="M54" s="8" t="b">
        <f t="shared" si="25"/>
        <v>0</v>
      </c>
      <c r="N54" s="8" t="b">
        <f t="shared" si="26"/>
        <v>0</v>
      </c>
      <c r="O54" s="8" t="b">
        <f t="shared" si="27"/>
        <v>0</v>
      </c>
      <c r="P54" s="8" t="b">
        <f t="shared" si="28"/>
        <v>0</v>
      </c>
      <c r="Q54" s="8" t="b">
        <f t="shared" si="29"/>
        <v>0</v>
      </c>
      <c r="R54" s="8" t="b">
        <f t="shared" si="30"/>
        <v>1</v>
      </c>
      <c r="S54" s="8" t="b">
        <f t="shared" si="9"/>
        <v>0</v>
      </c>
      <c r="T54" s="8" t="b">
        <f t="shared" si="31"/>
        <v>0</v>
      </c>
      <c r="U54" s="8" t="b">
        <f t="shared" si="11"/>
        <v>0</v>
      </c>
      <c r="V54" s="8" t="b">
        <f t="shared" si="12"/>
        <v>0</v>
      </c>
      <c r="W54" s="8" t="b">
        <f t="shared" si="13"/>
        <v>0</v>
      </c>
      <c r="X54" s="8" t="b">
        <f t="shared" si="14"/>
        <v>0</v>
      </c>
      <c r="Y54" s="8" t="b">
        <f t="shared" si="21"/>
        <v>0</v>
      </c>
      <c r="Z54" s="8" t="b">
        <f t="shared" si="15"/>
        <v>0</v>
      </c>
      <c r="AA54" s="8" t="b">
        <f t="shared" si="16"/>
        <v>0</v>
      </c>
      <c r="AB54" s="8" t="b">
        <f t="shared" si="17"/>
        <v>0</v>
      </c>
      <c r="AC54" s="8" t="b">
        <f t="shared" si="18"/>
        <v>0</v>
      </c>
      <c r="AD54" s="8" t="b">
        <f t="shared" si="19"/>
        <v>0</v>
      </c>
      <c r="AE54" s="8" t="b">
        <f t="shared" si="20"/>
        <v>0</v>
      </c>
    </row>
    <row r="55" spans="1:31" s="12" customFormat="1" ht="72">
      <c r="A55" s="4" t="s">
        <v>124</v>
      </c>
      <c r="B55" s="8" t="s">
        <v>384</v>
      </c>
      <c r="C55" s="8" t="s">
        <v>337</v>
      </c>
      <c r="D55" s="28" t="s">
        <v>447</v>
      </c>
      <c r="E55" s="16">
        <v>7</v>
      </c>
      <c r="F55" s="15" t="s">
        <v>406</v>
      </c>
      <c r="G55" s="17" t="s">
        <v>185</v>
      </c>
      <c r="H55" s="28" t="s">
        <v>193</v>
      </c>
      <c r="I55" s="17" t="s">
        <v>11</v>
      </c>
      <c r="J55" s="20" t="b">
        <f t="shared" si="22"/>
        <v>0</v>
      </c>
      <c r="K55" s="8" t="b">
        <f t="shared" si="23"/>
        <v>0</v>
      </c>
      <c r="L55" s="8" t="b">
        <f t="shared" si="24"/>
        <v>0</v>
      </c>
      <c r="M55" s="8" t="b">
        <f t="shared" si="25"/>
        <v>0</v>
      </c>
      <c r="N55" s="8" t="b">
        <f t="shared" si="26"/>
        <v>0</v>
      </c>
      <c r="O55" s="8" t="b">
        <f t="shared" si="27"/>
        <v>0</v>
      </c>
      <c r="P55" s="8" t="b">
        <f t="shared" si="28"/>
        <v>0</v>
      </c>
      <c r="Q55" s="8" t="b">
        <f t="shared" si="29"/>
        <v>0</v>
      </c>
      <c r="R55" s="8" t="b">
        <f t="shared" si="30"/>
        <v>1</v>
      </c>
      <c r="S55" s="8" t="b">
        <f t="shared" si="9"/>
        <v>0</v>
      </c>
      <c r="T55" s="8" t="b">
        <f t="shared" si="31"/>
        <v>0</v>
      </c>
      <c r="U55" s="8" t="b">
        <f t="shared" si="11"/>
        <v>0</v>
      </c>
      <c r="V55" s="8" t="b">
        <f t="shared" si="12"/>
        <v>0</v>
      </c>
      <c r="W55" s="8" t="b">
        <f t="shared" si="13"/>
        <v>0</v>
      </c>
      <c r="X55" s="8" t="b">
        <f t="shared" si="14"/>
        <v>0</v>
      </c>
      <c r="Y55" s="8" t="b">
        <f t="shared" si="21"/>
        <v>0</v>
      </c>
      <c r="Z55" s="8" t="b">
        <f t="shared" si="15"/>
        <v>0</v>
      </c>
      <c r="AA55" s="8" t="b">
        <f t="shared" si="16"/>
        <v>0</v>
      </c>
      <c r="AB55" s="8" t="b">
        <f t="shared" si="17"/>
        <v>0</v>
      </c>
      <c r="AC55" s="8" t="b">
        <f t="shared" si="18"/>
        <v>0</v>
      </c>
      <c r="AD55" s="8" t="b">
        <f t="shared" si="19"/>
        <v>0</v>
      </c>
      <c r="AE55" s="8" t="b">
        <f t="shared" si="20"/>
        <v>0</v>
      </c>
    </row>
    <row r="56" spans="1:31" s="12" customFormat="1" ht="36">
      <c r="A56" s="4" t="s">
        <v>124</v>
      </c>
      <c r="B56" s="8" t="s">
        <v>384</v>
      </c>
      <c r="C56" s="8" t="s">
        <v>337</v>
      </c>
      <c r="D56" s="28" t="s">
        <v>228</v>
      </c>
      <c r="E56" s="16">
        <v>16</v>
      </c>
      <c r="F56" s="15" t="s">
        <v>406</v>
      </c>
      <c r="G56" s="17" t="s">
        <v>226</v>
      </c>
      <c r="H56" s="19" t="s">
        <v>508</v>
      </c>
      <c r="I56" s="17" t="s">
        <v>227</v>
      </c>
      <c r="J56" s="20" t="b">
        <f t="shared" si="22"/>
        <v>0</v>
      </c>
      <c r="K56" s="8" t="b">
        <f t="shared" si="23"/>
        <v>0</v>
      </c>
      <c r="L56" s="8" t="b">
        <f t="shared" si="24"/>
        <v>0</v>
      </c>
      <c r="M56" s="8" t="b">
        <f t="shared" si="25"/>
        <v>0</v>
      </c>
      <c r="N56" s="8" t="b">
        <f t="shared" si="26"/>
        <v>0</v>
      </c>
      <c r="O56" s="8" t="b">
        <f t="shared" si="27"/>
        <v>0</v>
      </c>
      <c r="P56" s="8" t="b">
        <f t="shared" si="28"/>
        <v>0</v>
      </c>
      <c r="Q56" s="8" t="b">
        <f t="shared" si="29"/>
        <v>0</v>
      </c>
      <c r="R56" s="8" t="b">
        <f t="shared" si="30"/>
        <v>1</v>
      </c>
      <c r="S56" s="8" t="b">
        <f t="shared" si="9"/>
        <v>0</v>
      </c>
      <c r="T56" s="8" t="b">
        <f t="shared" si="31"/>
        <v>0</v>
      </c>
      <c r="U56" s="8" t="b">
        <f t="shared" si="11"/>
        <v>0</v>
      </c>
      <c r="V56" s="8" t="b">
        <f t="shared" si="12"/>
        <v>0</v>
      </c>
      <c r="W56" s="8" t="b">
        <f t="shared" si="13"/>
        <v>0</v>
      </c>
      <c r="X56" s="8" t="b">
        <f t="shared" si="14"/>
        <v>0</v>
      </c>
      <c r="Y56" s="8" t="b">
        <f t="shared" si="21"/>
        <v>0</v>
      </c>
      <c r="Z56" s="8" t="b">
        <f t="shared" si="15"/>
        <v>0</v>
      </c>
      <c r="AA56" s="8" t="b">
        <f t="shared" si="16"/>
        <v>0</v>
      </c>
      <c r="AB56" s="8" t="b">
        <f t="shared" si="17"/>
        <v>0</v>
      </c>
      <c r="AC56" s="8" t="b">
        <f t="shared" si="18"/>
        <v>0</v>
      </c>
      <c r="AD56" s="8" t="b">
        <f t="shared" si="19"/>
        <v>0</v>
      </c>
      <c r="AE56" s="8" t="b">
        <f t="shared" si="20"/>
        <v>0</v>
      </c>
    </row>
    <row r="57" spans="1:31" s="12" customFormat="1" ht="156">
      <c r="A57" s="4" t="s">
        <v>124</v>
      </c>
      <c r="B57" s="8" t="s">
        <v>384</v>
      </c>
      <c r="C57" s="8" t="s">
        <v>337</v>
      </c>
      <c r="D57" s="28" t="s">
        <v>329</v>
      </c>
      <c r="E57" s="16">
        <v>17</v>
      </c>
      <c r="F57" s="15" t="s">
        <v>406</v>
      </c>
      <c r="G57" s="17" t="s">
        <v>211</v>
      </c>
      <c r="H57" s="19" t="s">
        <v>373</v>
      </c>
      <c r="I57" s="17" t="s">
        <v>292</v>
      </c>
      <c r="J57" s="20" t="b">
        <f t="shared" si="22"/>
        <v>0</v>
      </c>
      <c r="K57" s="8" t="b">
        <f t="shared" si="23"/>
        <v>0</v>
      </c>
      <c r="L57" s="8" t="b">
        <f t="shared" si="24"/>
        <v>0</v>
      </c>
      <c r="M57" s="8" t="b">
        <f t="shared" si="25"/>
        <v>0</v>
      </c>
      <c r="N57" s="8" t="b">
        <f t="shared" si="26"/>
        <v>0</v>
      </c>
      <c r="O57" s="8" t="b">
        <f t="shared" si="27"/>
        <v>0</v>
      </c>
      <c r="P57" s="8" t="b">
        <f t="shared" si="28"/>
        <v>0</v>
      </c>
      <c r="Q57" s="8" t="b">
        <f t="shared" si="29"/>
        <v>0</v>
      </c>
      <c r="R57" s="8" t="b">
        <f t="shared" si="30"/>
        <v>1</v>
      </c>
      <c r="S57" s="8" t="b">
        <f t="shared" si="9"/>
        <v>0</v>
      </c>
      <c r="T57" s="8" t="b">
        <f t="shared" si="31"/>
        <v>0</v>
      </c>
      <c r="U57" s="8" t="b">
        <f t="shared" si="11"/>
        <v>0</v>
      </c>
      <c r="V57" s="8" t="b">
        <f t="shared" si="12"/>
        <v>0</v>
      </c>
      <c r="W57" s="8" t="b">
        <f t="shared" si="13"/>
        <v>0</v>
      </c>
      <c r="X57" s="8" t="b">
        <f t="shared" si="14"/>
        <v>0</v>
      </c>
      <c r="Y57" s="8" t="b">
        <f t="shared" si="21"/>
        <v>0</v>
      </c>
      <c r="Z57" s="8" t="b">
        <f t="shared" si="15"/>
        <v>0</v>
      </c>
      <c r="AA57" s="8" t="b">
        <f t="shared" si="16"/>
        <v>0</v>
      </c>
      <c r="AB57" s="8" t="b">
        <f t="shared" si="17"/>
        <v>0</v>
      </c>
      <c r="AC57" s="8" t="b">
        <f t="shared" si="18"/>
        <v>0</v>
      </c>
      <c r="AD57" s="8" t="b">
        <f t="shared" si="19"/>
        <v>0</v>
      </c>
      <c r="AE57" s="8" t="b">
        <f t="shared" si="20"/>
        <v>0</v>
      </c>
    </row>
    <row r="58" spans="1:31" s="12" customFormat="1" ht="36">
      <c r="A58" s="4" t="s">
        <v>124</v>
      </c>
      <c r="B58" s="8" t="s">
        <v>384</v>
      </c>
      <c r="C58" s="8" t="s">
        <v>337</v>
      </c>
      <c r="D58" s="28" t="s">
        <v>441</v>
      </c>
      <c r="E58" s="16">
        <v>1</v>
      </c>
      <c r="F58" s="15" t="s">
        <v>406</v>
      </c>
      <c r="G58" s="17" t="s">
        <v>443</v>
      </c>
      <c r="H58" s="19" t="s">
        <v>137</v>
      </c>
      <c r="I58" s="17" t="s">
        <v>442</v>
      </c>
      <c r="J58" s="20" t="b">
        <f t="shared" si="22"/>
        <v>0</v>
      </c>
      <c r="K58" s="8" t="b">
        <f t="shared" si="23"/>
        <v>0</v>
      </c>
      <c r="L58" s="8" t="b">
        <f t="shared" si="24"/>
        <v>0</v>
      </c>
      <c r="M58" s="8" t="b">
        <f t="shared" si="25"/>
        <v>0</v>
      </c>
      <c r="N58" s="8" t="b">
        <f t="shared" si="26"/>
        <v>0</v>
      </c>
      <c r="O58" s="8" t="b">
        <f t="shared" si="27"/>
        <v>0</v>
      </c>
      <c r="P58" s="8" t="b">
        <f t="shared" si="28"/>
        <v>0</v>
      </c>
      <c r="Q58" s="8" t="b">
        <f t="shared" si="29"/>
        <v>0</v>
      </c>
      <c r="R58" s="8" t="b">
        <f t="shared" si="30"/>
        <v>1</v>
      </c>
      <c r="S58" s="8" t="b">
        <f t="shared" si="9"/>
        <v>0</v>
      </c>
      <c r="T58" s="8" t="b">
        <f t="shared" si="31"/>
        <v>0</v>
      </c>
      <c r="U58" s="8" t="b">
        <f t="shared" si="11"/>
        <v>0</v>
      </c>
      <c r="V58" s="8" t="b">
        <f t="shared" si="12"/>
        <v>0</v>
      </c>
      <c r="W58" s="8" t="b">
        <f t="shared" si="13"/>
        <v>0</v>
      </c>
      <c r="X58" s="8" t="b">
        <f t="shared" si="14"/>
        <v>0</v>
      </c>
      <c r="Y58" s="8" t="b">
        <f t="shared" si="21"/>
        <v>0</v>
      </c>
      <c r="Z58" s="8" t="b">
        <f t="shared" si="15"/>
        <v>0</v>
      </c>
      <c r="AA58" s="8" t="b">
        <f t="shared" si="16"/>
        <v>0</v>
      </c>
      <c r="AB58" s="8" t="b">
        <f t="shared" si="17"/>
        <v>0</v>
      </c>
      <c r="AC58" s="8" t="b">
        <f t="shared" si="18"/>
        <v>0</v>
      </c>
      <c r="AD58" s="8" t="b">
        <f t="shared" si="19"/>
        <v>0</v>
      </c>
      <c r="AE58" s="8" t="b">
        <f t="shared" si="20"/>
        <v>0</v>
      </c>
    </row>
    <row r="59" spans="1:31" s="12" customFormat="1" ht="24">
      <c r="A59" s="4" t="s">
        <v>124</v>
      </c>
      <c r="B59" s="8" t="s">
        <v>384</v>
      </c>
      <c r="C59" s="8" t="s">
        <v>337</v>
      </c>
      <c r="D59" s="28" t="s">
        <v>87</v>
      </c>
      <c r="E59" s="16">
        <v>10</v>
      </c>
      <c r="F59" s="15" t="s">
        <v>406</v>
      </c>
      <c r="G59" s="17" t="s">
        <v>11</v>
      </c>
      <c r="H59" s="19" t="s">
        <v>88</v>
      </c>
      <c r="I59" s="17" t="s">
        <v>442</v>
      </c>
      <c r="J59" s="20" t="b">
        <f t="shared" si="22"/>
        <v>0</v>
      </c>
      <c r="K59" s="8" t="b">
        <f t="shared" si="23"/>
        <v>0</v>
      </c>
      <c r="L59" s="8" t="b">
        <f t="shared" si="24"/>
        <v>0</v>
      </c>
      <c r="M59" s="8" t="b">
        <f t="shared" si="25"/>
        <v>0</v>
      </c>
      <c r="N59" s="8" t="b">
        <f t="shared" si="26"/>
        <v>0</v>
      </c>
      <c r="O59" s="8" t="b">
        <f t="shared" si="27"/>
        <v>0</v>
      </c>
      <c r="P59" s="8" t="b">
        <f t="shared" si="28"/>
        <v>0</v>
      </c>
      <c r="Q59" s="8" t="b">
        <f t="shared" si="29"/>
        <v>0</v>
      </c>
      <c r="R59" s="8" t="b">
        <f t="shared" si="30"/>
        <v>1</v>
      </c>
      <c r="S59" s="8" t="b">
        <f t="shared" si="9"/>
        <v>0</v>
      </c>
      <c r="T59" s="8" t="b">
        <f t="shared" si="31"/>
        <v>0</v>
      </c>
      <c r="U59" s="8" t="b">
        <f t="shared" si="11"/>
        <v>0</v>
      </c>
      <c r="V59" s="8" t="b">
        <f t="shared" si="12"/>
        <v>0</v>
      </c>
      <c r="W59" s="8" t="b">
        <f t="shared" si="13"/>
        <v>0</v>
      </c>
      <c r="X59" s="8" t="b">
        <f t="shared" si="14"/>
        <v>0</v>
      </c>
      <c r="Y59" s="8" t="b">
        <f t="shared" si="21"/>
        <v>0</v>
      </c>
      <c r="Z59" s="8" t="b">
        <f t="shared" si="15"/>
        <v>0</v>
      </c>
      <c r="AA59" s="8" t="b">
        <f t="shared" si="16"/>
        <v>0</v>
      </c>
      <c r="AB59" s="8" t="b">
        <f t="shared" si="17"/>
        <v>0</v>
      </c>
      <c r="AC59" s="8" t="b">
        <f t="shared" si="18"/>
        <v>0</v>
      </c>
      <c r="AD59" s="8" t="b">
        <f t="shared" si="19"/>
        <v>0</v>
      </c>
      <c r="AE59" s="8" t="b">
        <f t="shared" si="20"/>
        <v>0</v>
      </c>
    </row>
    <row r="60" spans="1:31" s="12" customFormat="1" ht="96">
      <c r="A60" s="4" t="s">
        <v>124</v>
      </c>
      <c r="B60" s="8" t="s">
        <v>384</v>
      </c>
      <c r="C60" s="8" t="s">
        <v>337</v>
      </c>
      <c r="D60" s="28" t="s">
        <v>369</v>
      </c>
      <c r="E60" s="16">
        <v>1</v>
      </c>
      <c r="F60" s="15" t="s">
        <v>406</v>
      </c>
      <c r="G60" s="17" t="s">
        <v>468</v>
      </c>
      <c r="H60" s="19" t="s">
        <v>370</v>
      </c>
      <c r="I60" s="17" t="s">
        <v>24</v>
      </c>
      <c r="J60" s="20" t="b">
        <f t="shared" si="22"/>
        <v>0</v>
      </c>
      <c r="K60" s="8" t="b">
        <f t="shared" si="23"/>
        <v>0</v>
      </c>
      <c r="L60" s="8" t="b">
        <f t="shared" si="24"/>
        <v>0</v>
      </c>
      <c r="M60" s="8" t="b">
        <f t="shared" si="25"/>
        <v>0</v>
      </c>
      <c r="N60" s="8" t="b">
        <f t="shared" si="26"/>
        <v>0</v>
      </c>
      <c r="O60" s="8" t="b">
        <f t="shared" si="27"/>
        <v>0</v>
      </c>
      <c r="P60" s="8" t="b">
        <f t="shared" si="28"/>
        <v>0</v>
      </c>
      <c r="Q60" s="8" t="b">
        <f t="shared" si="29"/>
        <v>0</v>
      </c>
      <c r="R60" s="8" t="b">
        <f t="shared" si="30"/>
        <v>1</v>
      </c>
      <c r="S60" s="8" t="b">
        <f t="shared" si="9"/>
        <v>0</v>
      </c>
      <c r="T60" s="8" t="b">
        <f t="shared" si="31"/>
        <v>0</v>
      </c>
      <c r="U60" s="8" t="b">
        <f t="shared" si="11"/>
        <v>0</v>
      </c>
      <c r="V60" s="8" t="b">
        <f t="shared" si="12"/>
        <v>0</v>
      </c>
      <c r="W60" s="8" t="b">
        <f t="shared" si="13"/>
        <v>0</v>
      </c>
      <c r="X60" s="8" t="b">
        <f t="shared" si="14"/>
        <v>0</v>
      </c>
      <c r="Y60" s="8" t="b">
        <f t="shared" si="21"/>
        <v>0</v>
      </c>
      <c r="Z60" s="8" t="b">
        <f t="shared" si="15"/>
        <v>0</v>
      </c>
      <c r="AA60" s="8" t="b">
        <f t="shared" si="16"/>
        <v>0</v>
      </c>
      <c r="AB60" s="8" t="b">
        <f t="shared" si="17"/>
        <v>0</v>
      </c>
      <c r="AC60" s="8" t="b">
        <f t="shared" si="18"/>
        <v>0</v>
      </c>
      <c r="AD60" s="8" t="b">
        <f t="shared" si="19"/>
        <v>0</v>
      </c>
      <c r="AE60" s="8" t="b">
        <f t="shared" si="20"/>
        <v>0</v>
      </c>
    </row>
    <row r="61" spans="1:31" s="12" customFormat="1" ht="36">
      <c r="A61" s="4" t="s">
        <v>124</v>
      </c>
      <c r="B61" s="8" t="s">
        <v>384</v>
      </c>
      <c r="C61" s="8" t="s">
        <v>337</v>
      </c>
      <c r="D61" s="28" t="s">
        <v>357</v>
      </c>
      <c r="E61" s="16">
        <v>1</v>
      </c>
      <c r="F61" s="15" t="s">
        <v>406</v>
      </c>
      <c r="G61" s="17" t="s">
        <v>358</v>
      </c>
      <c r="H61" s="19" t="s">
        <v>365</v>
      </c>
      <c r="I61" s="17" t="s">
        <v>239</v>
      </c>
      <c r="J61" s="20" t="b">
        <f t="shared" si="22"/>
        <v>0</v>
      </c>
      <c r="K61" s="8" t="b">
        <f t="shared" si="23"/>
        <v>0</v>
      </c>
      <c r="L61" s="8" t="b">
        <f t="shared" si="24"/>
        <v>0</v>
      </c>
      <c r="M61" s="8" t="b">
        <f t="shared" si="25"/>
        <v>0</v>
      </c>
      <c r="N61" s="8" t="b">
        <f t="shared" si="26"/>
        <v>0</v>
      </c>
      <c r="O61" s="8" t="b">
        <f t="shared" si="27"/>
        <v>0</v>
      </c>
      <c r="P61" s="8" t="b">
        <f t="shared" si="28"/>
        <v>0</v>
      </c>
      <c r="Q61" s="8" t="b">
        <f t="shared" si="29"/>
        <v>0</v>
      </c>
      <c r="R61" s="8" t="b">
        <f t="shared" si="30"/>
        <v>1</v>
      </c>
      <c r="S61" s="8" t="b">
        <f t="shared" si="9"/>
        <v>0</v>
      </c>
      <c r="T61" s="8" t="b">
        <f t="shared" si="31"/>
        <v>0</v>
      </c>
      <c r="U61" s="8" t="b">
        <f t="shared" si="11"/>
        <v>0</v>
      </c>
      <c r="V61" s="8" t="b">
        <f t="shared" si="12"/>
        <v>0</v>
      </c>
      <c r="W61" s="8" t="b">
        <f t="shared" si="13"/>
        <v>0</v>
      </c>
      <c r="X61" s="8" t="b">
        <f t="shared" si="14"/>
        <v>0</v>
      </c>
      <c r="Y61" s="8" t="b">
        <f t="shared" si="21"/>
        <v>0</v>
      </c>
      <c r="Z61" s="8" t="b">
        <f t="shared" si="15"/>
        <v>0</v>
      </c>
      <c r="AA61" s="8" t="b">
        <f t="shared" si="16"/>
        <v>0</v>
      </c>
      <c r="AB61" s="8" t="b">
        <f t="shared" si="17"/>
        <v>0</v>
      </c>
      <c r="AC61" s="8" t="b">
        <f t="shared" si="18"/>
        <v>0</v>
      </c>
      <c r="AD61" s="8" t="b">
        <f t="shared" si="19"/>
        <v>0</v>
      </c>
      <c r="AE61" s="8" t="b">
        <f t="shared" si="20"/>
        <v>0</v>
      </c>
    </row>
    <row r="62" spans="1:31" s="12" customFormat="1" ht="24">
      <c r="A62" s="4" t="s">
        <v>124</v>
      </c>
      <c r="B62" s="8" t="s">
        <v>384</v>
      </c>
      <c r="C62" s="8" t="s">
        <v>337</v>
      </c>
      <c r="D62" s="21" t="s">
        <v>299</v>
      </c>
      <c r="E62" s="16">
        <v>1</v>
      </c>
      <c r="F62" s="22" t="s">
        <v>406</v>
      </c>
      <c r="G62" s="8" t="s">
        <v>186</v>
      </c>
      <c r="H62" s="9" t="s">
        <v>392</v>
      </c>
      <c r="I62" s="17" t="s">
        <v>240</v>
      </c>
      <c r="J62" s="20" t="b">
        <f t="shared" si="22"/>
        <v>0</v>
      </c>
      <c r="K62" s="8" t="b">
        <f t="shared" si="23"/>
        <v>0</v>
      </c>
      <c r="L62" s="8" t="b">
        <f t="shared" si="24"/>
        <v>0</v>
      </c>
      <c r="M62" s="8" t="b">
        <f t="shared" si="25"/>
        <v>0</v>
      </c>
      <c r="N62" s="8" t="b">
        <f t="shared" si="26"/>
        <v>0</v>
      </c>
      <c r="O62" s="8" t="b">
        <f t="shared" si="27"/>
        <v>0</v>
      </c>
      <c r="P62" s="8" t="b">
        <f t="shared" si="28"/>
        <v>0</v>
      </c>
      <c r="Q62" s="8" t="b">
        <f t="shared" si="29"/>
        <v>0</v>
      </c>
      <c r="R62" s="8" t="b">
        <f t="shared" si="30"/>
        <v>1</v>
      </c>
      <c r="S62" s="8" t="b">
        <f t="shared" si="9"/>
        <v>0</v>
      </c>
      <c r="T62" s="8" t="b">
        <f t="shared" si="31"/>
        <v>0</v>
      </c>
      <c r="U62" s="8" t="b">
        <f t="shared" si="11"/>
        <v>0</v>
      </c>
      <c r="V62" s="8" t="b">
        <f t="shared" si="12"/>
        <v>0</v>
      </c>
      <c r="W62" s="8" t="b">
        <f t="shared" si="13"/>
        <v>0</v>
      </c>
      <c r="X62" s="8" t="b">
        <f t="shared" si="14"/>
        <v>0</v>
      </c>
      <c r="Y62" s="8" t="b">
        <f t="shared" si="21"/>
        <v>0</v>
      </c>
      <c r="Z62" s="8" t="b">
        <f t="shared" si="15"/>
        <v>0</v>
      </c>
      <c r="AA62" s="8" t="b">
        <f t="shared" si="16"/>
        <v>0</v>
      </c>
      <c r="AB62" s="8" t="b">
        <f t="shared" si="17"/>
        <v>0</v>
      </c>
      <c r="AC62" s="8" t="b">
        <f t="shared" si="18"/>
        <v>0</v>
      </c>
      <c r="AD62" s="8" t="b">
        <f t="shared" si="19"/>
        <v>0</v>
      </c>
      <c r="AE62" s="8" t="b">
        <f t="shared" si="20"/>
        <v>0</v>
      </c>
    </row>
    <row r="63" spans="1:31" s="12" customFormat="1" ht="48">
      <c r="A63" s="4" t="s">
        <v>124</v>
      </c>
      <c r="B63" s="8" t="s">
        <v>384</v>
      </c>
      <c r="C63" s="8" t="s">
        <v>337</v>
      </c>
      <c r="D63" s="28" t="s">
        <v>412</v>
      </c>
      <c r="E63" s="16">
        <v>3</v>
      </c>
      <c r="F63" s="22" t="s">
        <v>406</v>
      </c>
      <c r="G63" s="8" t="s">
        <v>413</v>
      </c>
      <c r="H63" s="19" t="s">
        <v>504</v>
      </c>
      <c r="I63" s="17" t="s">
        <v>256</v>
      </c>
      <c r="J63" s="20" t="b">
        <f t="shared" si="22"/>
        <v>0</v>
      </c>
      <c r="K63" s="8" t="b">
        <f t="shared" si="23"/>
        <v>0</v>
      </c>
      <c r="L63" s="8" t="b">
        <f t="shared" si="24"/>
        <v>0</v>
      </c>
      <c r="M63" s="8" t="b">
        <f t="shared" si="25"/>
        <v>0</v>
      </c>
      <c r="N63" s="8" t="b">
        <f t="shared" si="26"/>
        <v>0</v>
      </c>
      <c r="O63" s="8" t="b">
        <f t="shared" si="27"/>
        <v>0</v>
      </c>
      <c r="P63" s="8" t="b">
        <f t="shared" si="28"/>
        <v>0</v>
      </c>
      <c r="Q63" s="8" t="b">
        <f t="shared" si="29"/>
        <v>0</v>
      </c>
      <c r="R63" s="8" t="b">
        <f t="shared" si="30"/>
        <v>1</v>
      </c>
      <c r="S63" s="8" t="b">
        <f t="shared" si="9"/>
        <v>0</v>
      </c>
      <c r="T63" s="8" t="b">
        <f t="shared" si="31"/>
        <v>0</v>
      </c>
      <c r="U63" s="8" t="b">
        <f t="shared" si="11"/>
        <v>0</v>
      </c>
      <c r="V63" s="8" t="b">
        <f t="shared" si="12"/>
        <v>0</v>
      </c>
      <c r="W63" s="8" t="b">
        <f t="shared" si="13"/>
        <v>0</v>
      </c>
      <c r="X63" s="8" t="b">
        <f t="shared" si="14"/>
        <v>0</v>
      </c>
      <c r="Y63" s="8" t="b">
        <f t="shared" si="21"/>
        <v>0</v>
      </c>
      <c r="Z63" s="8" t="b">
        <f t="shared" si="15"/>
        <v>0</v>
      </c>
      <c r="AA63" s="8" t="b">
        <f t="shared" si="16"/>
        <v>0</v>
      </c>
      <c r="AB63" s="8" t="b">
        <f t="shared" si="17"/>
        <v>0</v>
      </c>
      <c r="AC63" s="8" t="b">
        <f t="shared" si="18"/>
        <v>0</v>
      </c>
      <c r="AD63" s="8" t="b">
        <f t="shared" si="19"/>
        <v>0</v>
      </c>
      <c r="AE63" s="8" t="b">
        <f t="shared" si="20"/>
        <v>0</v>
      </c>
    </row>
    <row r="64" spans="1:31" s="12" customFormat="1" ht="36">
      <c r="A64" s="4" t="s">
        <v>124</v>
      </c>
      <c r="B64" s="8" t="s">
        <v>384</v>
      </c>
      <c r="C64" s="8" t="s">
        <v>337</v>
      </c>
      <c r="D64" s="21" t="s">
        <v>271</v>
      </c>
      <c r="E64" s="16">
        <v>1</v>
      </c>
      <c r="F64" s="22" t="s">
        <v>406</v>
      </c>
      <c r="G64" s="8" t="s">
        <v>272</v>
      </c>
      <c r="H64" s="9" t="s">
        <v>137</v>
      </c>
      <c r="I64" s="17" t="s">
        <v>270</v>
      </c>
      <c r="J64" s="20" t="b">
        <f t="shared" si="22"/>
        <v>0</v>
      </c>
      <c r="K64" s="8" t="b">
        <f t="shared" si="23"/>
        <v>0</v>
      </c>
      <c r="L64" s="8" t="b">
        <f t="shared" si="24"/>
        <v>0</v>
      </c>
      <c r="M64" s="8" t="b">
        <f t="shared" si="25"/>
        <v>0</v>
      </c>
      <c r="N64" s="8" t="b">
        <f t="shared" si="26"/>
        <v>0</v>
      </c>
      <c r="O64" s="8" t="b">
        <f t="shared" si="27"/>
        <v>0</v>
      </c>
      <c r="P64" s="8" t="b">
        <f t="shared" si="28"/>
        <v>0</v>
      </c>
      <c r="Q64" s="8" t="b">
        <f t="shared" si="29"/>
        <v>0</v>
      </c>
      <c r="R64" s="8" t="b">
        <f t="shared" si="30"/>
        <v>1</v>
      </c>
      <c r="S64" s="8" t="b">
        <f t="shared" si="9"/>
        <v>0</v>
      </c>
      <c r="T64" s="8" t="b">
        <f t="shared" si="31"/>
        <v>0</v>
      </c>
      <c r="U64" s="8" t="b">
        <f t="shared" si="11"/>
        <v>0</v>
      </c>
      <c r="V64" s="8" t="b">
        <f t="shared" si="12"/>
        <v>0</v>
      </c>
      <c r="W64" s="8" t="b">
        <f t="shared" si="13"/>
        <v>0</v>
      </c>
      <c r="X64" s="8" t="b">
        <f t="shared" si="14"/>
        <v>0</v>
      </c>
      <c r="Y64" s="8" t="b">
        <f t="shared" si="21"/>
        <v>0</v>
      </c>
      <c r="Z64" s="8" t="b">
        <f t="shared" si="15"/>
        <v>0</v>
      </c>
      <c r="AA64" s="8" t="b">
        <f t="shared" si="16"/>
        <v>0</v>
      </c>
      <c r="AB64" s="8" t="b">
        <f t="shared" si="17"/>
        <v>0</v>
      </c>
      <c r="AC64" s="8" t="b">
        <f t="shared" si="18"/>
        <v>0</v>
      </c>
      <c r="AD64" s="8" t="b">
        <f t="shared" si="19"/>
        <v>0</v>
      </c>
      <c r="AE64" s="8" t="b">
        <f t="shared" si="20"/>
        <v>0</v>
      </c>
    </row>
    <row r="65" spans="1:31" s="12" customFormat="1" ht="48">
      <c r="A65" s="4" t="s">
        <v>93</v>
      </c>
      <c r="B65" s="8" t="s">
        <v>94</v>
      </c>
      <c r="C65" s="8" t="s">
        <v>95</v>
      </c>
      <c r="D65" s="28" t="s">
        <v>332</v>
      </c>
      <c r="E65" s="16">
        <v>1</v>
      </c>
      <c r="F65" s="15" t="s">
        <v>340</v>
      </c>
      <c r="G65" s="17" t="s">
        <v>284</v>
      </c>
      <c r="H65" s="19" t="s">
        <v>386</v>
      </c>
      <c r="I65" s="17" t="s">
        <v>387</v>
      </c>
      <c r="J65" s="20" t="b">
        <f t="shared" si="22"/>
        <v>0</v>
      </c>
      <c r="K65" s="8" t="b">
        <f t="shared" si="23"/>
        <v>0</v>
      </c>
      <c r="L65" s="8" t="b">
        <f t="shared" si="24"/>
        <v>0</v>
      </c>
      <c r="M65" s="8" t="b">
        <f t="shared" si="25"/>
        <v>0</v>
      </c>
      <c r="N65" s="8" t="b">
        <f t="shared" si="26"/>
        <v>0</v>
      </c>
      <c r="O65" s="8" t="b">
        <f t="shared" si="27"/>
        <v>0</v>
      </c>
      <c r="P65" s="8" t="b">
        <f t="shared" si="28"/>
        <v>0</v>
      </c>
      <c r="Q65" s="8" t="b">
        <f t="shared" si="29"/>
        <v>1</v>
      </c>
      <c r="R65" s="8" t="b">
        <f t="shared" si="30"/>
        <v>0</v>
      </c>
      <c r="S65" s="8" t="b">
        <f t="shared" si="9"/>
        <v>0</v>
      </c>
      <c r="T65" s="8" t="b">
        <f t="shared" si="31"/>
        <v>0</v>
      </c>
      <c r="U65" s="8" t="b">
        <f t="shared" si="11"/>
        <v>0</v>
      </c>
      <c r="V65" s="8" t="b">
        <f t="shared" si="12"/>
        <v>0</v>
      </c>
      <c r="W65" s="8" t="b">
        <f t="shared" si="13"/>
        <v>0</v>
      </c>
      <c r="X65" s="8" t="b">
        <f t="shared" si="14"/>
        <v>0</v>
      </c>
      <c r="Y65" s="8" t="b">
        <f t="shared" si="21"/>
        <v>0</v>
      </c>
      <c r="Z65" s="8" t="b">
        <f t="shared" si="15"/>
        <v>0</v>
      </c>
      <c r="AA65" s="8" t="b">
        <f t="shared" si="16"/>
        <v>0</v>
      </c>
      <c r="AB65" s="8" t="b">
        <f t="shared" si="17"/>
        <v>0</v>
      </c>
      <c r="AC65" s="8" t="b">
        <f t="shared" si="18"/>
        <v>0</v>
      </c>
      <c r="AD65" s="8" t="b">
        <f t="shared" si="19"/>
        <v>0</v>
      </c>
      <c r="AE65" s="8" t="b">
        <f t="shared" si="20"/>
        <v>0</v>
      </c>
    </row>
    <row r="66" spans="1:31" s="12" customFormat="1" ht="60">
      <c r="A66" s="4" t="s">
        <v>424</v>
      </c>
      <c r="B66" s="8" t="s">
        <v>378</v>
      </c>
      <c r="C66" s="8" t="s">
        <v>195</v>
      </c>
      <c r="D66" s="28" t="s">
        <v>371</v>
      </c>
      <c r="E66" s="16">
        <v>1</v>
      </c>
      <c r="F66" s="22" t="s">
        <v>406</v>
      </c>
      <c r="G66" s="17" t="s">
        <v>372</v>
      </c>
      <c r="H66" s="28" t="s">
        <v>104</v>
      </c>
      <c r="I66" s="17" t="s">
        <v>105</v>
      </c>
      <c r="J66" s="20" t="b">
        <f t="shared" si="22"/>
        <v>0</v>
      </c>
      <c r="K66" s="8" t="b">
        <f t="shared" si="23"/>
        <v>0</v>
      </c>
      <c r="L66" s="8" t="b">
        <f t="shared" si="24"/>
        <v>0</v>
      </c>
      <c r="M66" s="8" t="b">
        <f t="shared" si="25"/>
        <v>0</v>
      </c>
      <c r="N66" s="8" t="b">
        <f t="shared" si="26"/>
        <v>0</v>
      </c>
      <c r="O66" s="8" t="b">
        <f t="shared" si="27"/>
        <v>0</v>
      </c>
      <c r="P66" s="8" t="b">
        <f t="shared" si="28"/>
        <v>0</v>
      </c>
      <c r="Q66" s="8" t="b">
        <f t="shared" si="29"/>
        <v>0</v>
      </c>
      <c r="R66" s="8" t="b">
        <f t="shared" si="30"/>
        <v>0</v>
      </c>
      <c r="S66" s="8" t="b">
        <f t="shared" si="9"/>
        <v>0</v>
      </c>
      <c r="T66" s="8" t="b">
        <f t="shared" si="31"/>
        <v>1</v>
      </c>
      <c r="U66" s="8" t="b">
        <f t="shared" si="11"/>
        <v>0</v>
      </c>
      <c r="V66" s="8" t="b">
        <f aca="true" t="shared" si="32" ref="V66:V71">AND(A66="013",F66="Oahu")</f>
        <v>0</v>
      </c>
      <c r="W66" s="8" t="b">
        <f t="shared" si="13"/>
        <v>0</v>
      </c>
      <c r="X66" s="8" t="b">
        <f t="shared" si="14"/>
        <v>0</v>
      </c>
      <c r="Y66" s="8" t="b">
        <f t="shared" si="21"/>
        <v>0</v>
      </c>
      <c r="Z66" s="8" t="b">
        <f t="shared" si="15"/>
        <v>0</v>
      </c>
      <c r="AA66" s="8" t="b">
        <f t="shared" si="16"/>
        <v>0</v>
      </c>
      <c r="AB66" s="8" t="b">
        <f t="shared" si="17"/>
        <v>0</v>
      </c>
      <c r="AC66" s="8" t="b">
        <f t="shared" si="18"/>
        <v>0</v>
      </c>
      <c r="AD66" s="8" t="b">
        <f t="shared" si="19"/>
        <v>0</v>
      </c>
      <c r="AE66" s="8" t="b">
        <f t="shared" si="20"/>
        <v>0</v>
      </c>
    </row>
    <row r="67" spans="1:31" s="12" customFormat="1" ht="24">
      <c r="A67" s="4" t="s">
        <v>296</v>
      </c>
      <c r="B67" s="33" t="s">
        <v>297</v>
      </c>
      <c r="C67" s="33" t="s">
        <v>298</v>
      </c>
      <c r="D67" s="34" t="s">
        <v>289</v>
      </c>
      <c r="E67" s="16">
        <v>1</v>
      </c>
      <c r="F67" s="22" t="s">
        <v>406</v>
      </c>
      <c r="G67" s="33" t="s">
        <v>290</v>
      </c>
      <c r="H67" s="35" t="s">
        <v>31</v>
      </c>
      <c r="I67" s="33" t="s">
        <v>290</v>
      </c>
      <c r="J67" s="20" t="b">
        <f aca="true" t="shared" si="33" ref="J67:J73">AND(A67="001",F67="Oahu")</f>
        <v>0</v>
      </c>
      <c r="K67" s="8" t="b">
        <f aca="true" t="shared" si="34" ref="K67:K73">AND(A67="002",F67="Oahu")</f>
        <v>0</v>
      </c>
      <c r="L67" s="8" t="b">
        <f aca="true" t="shared" si="35" ref="L67:L73">AND(A67="002",F67="Maui")</f>
        <v>0</v>
      </c>
      <c r="M67" s="8" t="b">
        <f aca="true" t="shared" si="36" ref="M67:M73">AND(A67="002",F67="Molokai")</f>
        <v>0</v>
      </c>
      <c r="N67" s="8" t="b">
        <f aca="true" t="shared" si="37" ref="N67:N73">AND(A67="K1",F67="Oahu")</f>
        <v>0</v>
      </c>
      <c r="O67" s="8" t="b">
        <f aca="true" t="shared" si="38" ref="O67:O73">AND(A67="004",F67="Oahu")</f>
        <v>0</v>
      </c>
      <c r="P67" s="8" t="b">
        <f aca="true" t="shared" si="39" ref="P67:P73">AND(A67="004",F67="Kauai")</f>
        <v>0</v>
      </c>
      <c r="Q67" s="8" t="b">
        <f aca="true" t="shared" si="40" ref="Q67:Q73">AND(A67="005",F67="Kauai")</f>
        <v>0</v>
      </c>
      <c r="R67" s="8" t="b">
        <f aca="true" t="shared" si="41" ref="R67:R73">AND(A67="010",F67="Oahu")</f>
        <v>0</v>
      </c>
      <c r="S67" s="8" t="b">
        <f aca="true" t="shared" si="42" ref="S67:S99">AND(A67="012",F67="Kauai")</f>
        <v>0</v>
      </c>
      <c r="T67" s="8" t="b">
        <f aca="true" t="shared" si="43" ref="T67:T73">AND(A67="K2",F67="Oahu")</f>
        <v>0</v>
      </c>
      <c r="U67" s="8" t="b">
        <f aca="true" t="shared" si="44" ref="U67:U86">AND(A67="K2",F67="Kauai")</f>
        <v>0</v>
      </c>
      <c r="V67" s="8" t="b">
        <f t="shared" si="32"/>
        <v>1</v>
      </c>
      <c r="W67" s="8" t="b">
        <f aca="true" t="shared" si="45" ref="W67:W77">AND(A67="013",F67="Kauai")</f>
        <v>0</v>
      </c>
      <c r="X67" s="8" t="b">
        <f aca="true" t="shared" si="46" ref="X67:X73">AND(A67="014",F67="Oahu")</f>
        <v>0</v>
      </c>
      <c r="Y67" s="8" t="b">
        <f t="shared" si="21"/>
        <v>0</v>
      </c>
      <c r="Z67" s="8" t="b">
        <f aca="true" t="shared" si="47" ref="Z67:Z91">AND(A67="015",F67="Oahu")</f>
        <v>0</v>
      </c>
      <c r="AA67" s="8" t="b">
        <f aca="true" t="shared" si="48" ref="AA67:AA109">AND(A67="015",F67="Maui")</f>
        <v>0</v>
      </c>
      <c r="AB67" s="8" t="b">
        <f aca="true" t="shared" si="49" ref="AB67:AB111">AND(A67="021",F67="Oahu")</f>
        <v>0</v>
      </c>
      <c r="AC67" s="8" t="b">
        <f aca="true" t="shared" si="50" ref="AC67:AC114">AND(A67="022",F67="Kauai")</f>
        <v>0</v>
      </c>
      <c r="AD67" s="8" t="b">
        <f aca="true" t="shared" si="51" ref="AD67:AD119">AND(A67="023",F67="Maui")</f>
        <v>0</v>
      </c>
      <c r="AE67" s="8" t="b">
        <f aca="true" t="shared" si="52" ref="AE67:AE115">AND(A67="024",F67="Kauai")</f>
        <v>0</v>
      </c>
    </row>
    <row r="68" spans="1:31" s="12" customFormat="1" ht="60">
      <c r="A68" s="4" t="s">
        <v>424</v>
      </c>
      <c r="B68" s="8" t="s">
        <v>378</v>
      </c>
      <c r="C68" s="8" t="s">
        <v>195</v>
      </c>
      <c r="D68" s="34" t="s">
        <v>225</v>
      </c>
      <c r="E68" s="16">
        <v>1</v>
      </c>
      <c r="F68" s="22" t="s">
        <v>406</v>
      </c>
      <c r="G68" s="17" t="s">
        <v>162</v>
      </c>
      <c r="H68" s="28" t="s">
        <v>76</v>
      </c>
      <c r="I68" s="17" t="s">
        <v>325</v>
      </c>
      <c r="J68" s="20" t="b">
        <f t="shared" si="33"/>
        <v>0</v>
      </c>
      <c r="K68" s="8" t="b">
        <f t="shared" si="34"/>
        <v>0</v>
      </c>
      <c r="L68" s="8" t="b">
        <f t="shared" si="35"/>
        <v>0</v>
      </c>
      <c r="M68" s="8" t="b">
        <f t="shared" si="36"/>
        <v>0</v>
      </c>
      <c r="N68" s="8" t="b">
        <f t="shared" si="37"/>
        <v>0</v>
      </c>
      <c r="O68" s="8" t="b">
        <f t="shared" si="38"/>
        <v>0</v>
      </c>
      <c r="P68" s="8" t="b">
        <f t="shared" si="39"/>
        <v>0</v>
      </c>
      <c r="Q68" s="8" t="b">
        <f t="shared" si="40"/>
        <v>0</v>
      </c>
      <c r="R68" s="8" t="b">
        <f t="shared" si="41"/>
        <v>0</v>
      </c>
      <c r="S68" s="8" t="b">
        <f t="shared" si="42"/>
        <v>0</v>
      </c>
      <c r="T68" s="8" t="b">
        <f t="shared" si="43"/>
        <v>1</v>
      </c>
      <c r="U68" s="8" t="b">
        <f t="shared" si="44"/>
        <v>0</v>
      </c>
      <c r="V68" s="8" t="b">
        <f t="shared" si="32"/>
        <v>0</v>
      </c>
      <c r="W68" s="8" t="b">
        <f t="shared" si="45"/>
        <v>0</v>
      </c>
      <c r="X68" s="8" t="b">
        <f t="shared" si="46"/>
        <v>0</v>
      </c>
      <c r="Y68" s="8" t="b">
        <f aca="true" t="shared" si="53" ref="Y68:Y77">AND(A68="014",F68="Kauai")</f>
        <v>0</v>
      </c>
      <c r="Z68" s="8" t="b">
        <f t="shared" si="47"/>
        <v>0</v>
      </c>
      <c r="AA68" s="8" t="b">
        <f t="shared" si="48"/>
        <v>0</v>
      </c>
      <c r="AB68" s="8" t="b">
        <f t="shared" si="49"/>
        <v>0</v>
      </c>
      <c r="AC68" s="8" t="b">
        <f t="shared" si="50"/>
        <v>0</v>
      </c>
      <c r="AD68" s="8" t="b">
        <f t="shared" si="51"/>
        <v>0</v>
      </c>
      <c r="AE68" s="8" t="b">
        <f t="shared" si="52"/>
        <v>0</v>
      </c>
    </row>
    <row r="69" spans="1:31" s="12" customFormat="1" ht="60">
      <c r="A69" s="4" t="s">
        <v>296</v>
      </c>
      <c r="B69" s="33" t="s">
        <v>297</v>
      </c>
      <c r="C69" s="33" t="s">
        <v>298</v>
      </c>
      <c r="D69" s="34" t="s">
        <v>200</v>
      </c>
      <c r="E69" s="16">
        <v>1</v>
      </c>
      <c r="F69" s="22" t="s">
        <v>406</v>
      </c>
      <c r="G69" s="33" t="s">
        <v>204</v>
      </c>
      <c r="H69" s="28" t="s">
        <v>199</v>
      </c>
      <c r="I69" s="33" t="s">
        <v>204</v>
      </c>
      <c r="J69" s="20" t="b">
        <f t="shared" si="33"/>
        <v>0</v>
      </c>
      <c r="K69" s="8" t="b">
        <f t="shared" si="34"/>
        <v>0</v>
      </c>
      <c r="L69" s="8" t="b">
        <f t="shared" si="35"/>
        <v>0</v>
      </c>
      <c r="M69" s="8" t="b">
        <f t="shared" si="36"/>
        <v>0</v>
      </c>
      <c r="N69" s="8" t="b">
        <f t="shared" si="37"/>
        <v>0</v>
      </c>
      <c r="O69" s="8" t="b">
        <f t="shared" si="38"/>
        <v>0</v>
      </c>
      <c r="P69" s="8" t="b">
        <f t="shared" si="39"/>
        <v>0</v>
      </c>
      <c r="Q69" s="8" t="b">
        <f t="shared" si="40"/>
        <v>0</v>
      </c>
      <c r="R69" s="8" t="b">
        <f t="shared" si="41"/>
        <v>0</v>
      </c>
      <c r="S69" s="8" t="b">
        <f t="shared" si="42"/>
        <v>0</v>
      </c>
      <c r="T69" s="8" t="b">
        <f t="shared" si="43"/>
        <v>0</v>
      </c>
      <c r="U69" s="8" t="b">
        <f t="shared" si="44"/>
        <v>0</v>
      </c>
      <c r="V69" s="8" t="b">
        <f t="shared" si="32"/>
        <v>1</v>
      </c>
      <c r="W69" s="8" t="b">
        <f t="shared" si="45"/>
        <v>0</v>
      </c>
      <c r="X69" s="8" t="b">
        <f t="shared" si="46"/>
        <v>0</v>
      </c>
      <c r="Y69" s="8" t="b">
        <f t="shared" si="53"/>
        <v>0</v>
      </c>
      <c r="Z69" s="8" t="b">
        <f t="shared" si="47"/>
        <v>0</v>
      </c>
      <c r="AA69" s="8" t="b">
        <f t="shared" si="48"/>
        <v>0</v>
      </c>
      <c r="AB69" s="8" t="b">
        <f t="shared" si="49"/>
        <v>0</v>
      </c>
      <c r="AC69" s="8" t="b">
        <f t="shared" si="50"/>
        <v>0</v>
      </c>
      <c r="AD69" s="8" t="b">
        <f t="shared" si="51"/>
        <v>0</v>
      </c>
      <c r="AE69" s="8" t="b">
        <f t="shared" si="52"/>
        <v>0</v>
      </c>
    </row>
    <row r="70" spans="1:31" s="12" customFormat="1" ht="108">
      <c r="A70" s="4" t="s">
        <v>245</v>
      </c>
      <c r="B70" s="33" t="s">
        <v>246</v>
      </c>
      <c r="C70" s="33" t="s">
        <v>247</v>
      </c>
      <c r="D70" s="34" t="s">
        <v>136</v>
      </c>
      <c r="E70" s="16">
        <v>1</v>
      </c>
      <c r="F70" s="22" t="s">
        <v>406</v>
      </c>
      <c r="G70" s="33" t="s">
        <v>350</v>
      </c>
      <c r="H70" s="28" t="s">
        <v>234</v>
      </c>
      <c r="I70" s="17" t="s">
        <v>351</v>
      </c>
      <c r="J70" s="20" t="b">
        <f t="shared" si="33"/>
        <v>0</v>
      </c>
      <c r="K70" s="8" t="b">
        <f t="shared" si="34"/>
        <v>0</v>
      </c>
      <c r="L70" s="8" t="b">
        <f t="shared" si="35"/>
        <v>0</v>
      </c>
      <c r="M70" s="8" t="b">
        <f t="shared" si="36"/>
        <v>0</v>
      </c>
      <c r="N70" s="8" t="b">
        <f t="shared" si="37"/>
        <v>0</v>
      </c>
      <c r="O70" s="8" t="b">
        <f t="shared" si="38"/>
        <v>0</v>
      </c>
      <c r="P70" s="8" t="b">
        <f t="shared" si="39"/>
        <v>0</v>
      </c>
      <c r="Q70" s="8" t="b">
        <f t="shared" si="40"/>
        <v>0</v>
      </c>
      <c r="R70" s="8" t="b">
        <f t="shared" si="41"/>
        <v>0</v>
      </c>
      <c r="S70" s="8" t="b">
        <f t="shared" si="42"/>
        <v>0</v>
      </c>
      <c r="T70" s="8" t="b">
        <f t="shared" si="43"/>
        <v>0</v>
      </c>
      <c r="U70" s="8" t="b">
        <f t="shared" si="44"/>
        <v>0</v>
      </c>
      <c r="V70" s="8" t="b">
        <f t="shared" si="32"/>
        <v>0</v>
      </c>
      <c r="W70" s="8" t="b">
        <f t="shared" si="45"/>
        <v>0</v>
      </c>
      <c r="X70" s="8" t="b">
        <f t="shared" si="46"/>
        <v>1</v>
      </c>
      <c r="Y70" s="8" t="b">
        <f t="shared" si="53"/>
        <v>0</v>
      </c>
      <c r="Z70" s="8" t="b">
        <f t="shared" si="47"/>
        <v>0</v>
      </c>
      <c r="AA70" s="8" t="b">
        <f t="shared" si="48"/>
        <v>0</v>
      </c>
      <c r="AB70" s="8" t="b">
        <f t="shared" si="49"/>
        <v>0</v>
      </c>
      <c r="AC70" s="8" t="b">
        <f t="shared" si="50"/>
        <v>0</v>
      </c>
      <c r="AD70" s="8" t="b">
        <f t="shared" si="51"/>
        <v>0</v>
      </c>
      <c r="AE70" s="8" t="b">
        <f t="shared" si="52"/>
        <v>0</v>
      </c>
    </row>
    <row r="71" spans="1:31" s="12" customFormat="1" ht="48">
      <c r="A71" s="4" t="s">
        <v>245</v>
      </c>
      <c r="B71" s="33" t="s">
        <v>246</v>
      </c>
      <c r="C71" s="33" t="s">
        <v>247</v>
      </c>
      <c r="D71" s="28" t="s">
        <v>396</v>
      </c>
      <c r="E71" s="16">
        <v>1</v>
      </c>
      <c r="F71" s="22" t="s">
        <v>406</v>
      </c>
      <c r="G71" s="33" t="s">
        <v>141</v>
      </c>
      <c r="H71" s="35" t="s">
        <v>140</v>
      </c>
      <c r="I71" s="17" t="s">
        <v>142</v>
      </c>
      <c r="J71" s="20" t="b">
        <f t="shared" si="33"/>
        <v>0</v>
      </c>
      <c r="K71" s="8" t="b">
        <f t="shared" si="34"/>
        <v>0</v>
      </c>
      <c r="L71" s="8" t="b">
        <f t="shared" si="35"/>
        <v>0</v>
      </c>
      <c r="M71" s="8" t="b">
        <f t="shared" si="36"/>
        <v>0</v>
      </c>
      <c r="N71" s="8" t="b">
        <f t="shared" si="37"/>
        <v>0</v>
      </c>
      <c r="O71" s="8" t="b">
        <f t="shared" si="38"/>
        <v>0</v>
      </c>
      <c r="P71" s="8" t="b">
        <f t="shared" si="39"/>
        <v>0</v>
      </c>
      <c r="Q71" s="8" t="b">
        <f t="shared" si="40"/>
        <v>0</v>
      </c>
      <c r="R71" s="8" t="b">
        <f t="shared" si="41"/>
        <v>0</v>
      </c>
      <c r="S71" s="8" t="b">
        <f t="shared" si="42"/>
        <v>0</v>
      </c>
      <c r="T71" s="8" t="b">
        <f t="shared" si="43"/>
        <v>0</v>
      </c>
      <c r="U71" s="8" t="b">
        <f t="shared" si="44"/>
        <v>0</v>
      </c>
      <c r="V71" s="8" t="b">
        <f t="shared" si="32"/>
        <v>0</v>
      </c>
      <c r="W71" s="8" t="b">
        <f t="shared" si="45"/>
        <v>0</v>
      </c>
      <c r="X71" s="8" t="b">
        <f t="shared" si="46"/>
        <v>1</v>
      </c>
      <c r="Y71" s="8" t="b">
        <f t="shared" si="53"/>
        <v>0</v>
      </c>
      <c r="Z71" s="8" t="b">
        <f t="shared" si="47"/>
        <v>0</v>
      </c>
      <c r="AA71" s="8" t="b">
        <f t="shared" si="48"/>
        <v>0</v>
      </c>
      <c r="AB71" s="8" t="b">
        <f t="shared" si="49"/>
        <v>0</v>
      </c>
      <c r="AC71" s="8" t="b">
        <f t="shared" si="50"/>
        <v>0</v>
      </c>
      <c r="AD71" s="8" t="b">
        <f t="shared" si="51"/>
        <v>0</v>
      </c>
      <c r="AE71" s="8" t="b">
        <f t="shared" si="52"/>
        <v>0</v>
      </c>
    </row>
    <row r="72" spans="1:31" s="12" customFormat="1" ht="24">
      <c r="A72" s="4" t="s">
        <v>296</v>
      </c>
      <c r="B72" s="33" t="s">
        <v>297</v>
      </c>
      <c r="C72" s="33" t="s">
        <v>298</v>
      </c>
      <c r="D72" s="34" t="s">
        <v>165</v>
      </c>
      <c r="E72" s="16">
        <v>1</v>
      </c>
      <c r="F72" s="22" t="s">
        <v>406</v>
      </c>
      <c r="G72" s="33" t="s">
        <v>62</v>
      </c>
      <c r="H72" s="35" t="s">
        <v>394</v>
      </c>
      <c r="I72" s="17" t="s">
        <v>62</v>
      </c>
      <c r="J72" s="20" t="b">
        <f t="shared" si="33"/>
        <v>0</v>
      </c>
      <c r="K72" s="8" t="b">
        <f t="shared" si="34"/>
        <v>0</v>
      </c>
      <c r="L72" s="8" t="b">
        <f t="shared" si="35"/>
        <v>0</v>
      </c>
      <c r="M72" s="8" t="b">
        <f t="shared" si="36"/>
        <v>0</v>
      </c>
      <c r="N72" s="8" t="b">
        <f t="shared" si="37"/>
        <v>0</v>
      </c>
      <c r="O72" s="8" t="b">
        <f t="shared" si="38"/>
        <v>0</v>
      </c>
      <c r="P72" s="8" t="b">
        <f t="shared" si="39"/>
        <v>0</v>
      </c>
      <c r="Q72" s="8" t="b">
        <f t="shared" si="40"/>
        <v>0</v>
      </c>
      <c r="R72" s="8" t="b">
        <f t="shared" si="41"/>
        <v>0</v>
      </c>
      <c r="S72" s="8" t="b">
        <f t="shared" si="42"/>
        <v>0</v>
      </c>
      <c r="T72" s="8" t="b">
        <f t="shared" si="43"/>
        <v>0</v>
      </c>
      <c r="U72" s="8" t="b">
        <f t="shared" si="44"/>
        <v>0</v>
      </c>
      <c r="V72" s="8" t="b">
        <f aca="true" t="shared" si="54" ref="V72:V77">AND(A72="013",F72="Oahu")</f>
        <v>1</v>
      </c>
      <c r="W72" s="8" t="b">
        <f t="shared" si="45"/>
        <v>0</v>
      </c>
      <c r="X72" s="8" t="b">
        <f t="shared" si="46"/>
        <v>0</v>
      </c>
      <c r="Y72" s="8" t="b">
        <f t="shared" si="53"/>
        <v>0</v>
      </c>
      <c r="Z72" s="8" t="b">
        <f t="shared" si="47"/>
        <v>0</v>
      </c>
      <c r="AA72" s="8" t="b">
        <f t="shared" si="48"/>
        <v>0</v>
      </c>
      <c r="AB72" s="8" t="b">
        <f t="shared" si="49"/>
        <v>0</v>
      </c>
      <c r="AC72" s="8" t="b">
        <f t="shared" si="50"/>
        <v>0</v>
      </c>
      <c r="AD72" s="8" t="b">
        <f t="shared" si="51"/>
        <v>0</v>
      </c>
      <c r="AE72" s="8" t="b">
        <f t="shared" si="52"/>
        <v>0</v>
      </c>
    </row>
    <row r="73" spans="1:31" s="12" customFormat="1" ht="36">
      <c r="A73" s="4" t="s">
        <v>296</v>
      </c>
      <c r="B73" s="33" t="s">
        <v>297</v>
      </c>
      <c r="C73" s="33" t="s">
        <v>298</v>
      </c>
      <c r="D73" s="34" t="s">
        <v>364</v>
      </c>
      <c r="E73" s="16">
        <v>1</v>
      </c>
      <c r="F73" s="22" t="s">
        <v>406</v>
      </c>
      <c r="G73" s="33" t="s">
        <v>63</v>
      </c>
      <c r="H73" s="35" t="s">
        <v>395</v>
      </c>
      <c r="I73" s="17" t="s">
        <v>64</v>
      </c>
      <c r="J73" s="20" t="b">
        <f t="shared" si="33"/>
        <v>0</v>
      </c>
      <c r="K73" s="8" t="b">
        <f t="shared" si="34"/>
        <v>0</v>
      </c>
      <c r="L73" s="8" t="b">
        <f t="shared" si="35"/>
        <v>0</v>
      </c>
      <c r="M73" s="8" t="b">
        <f t="shared" si="36"/>
        <v>0</v>
      </c>
      <c r="N73" s="8" t="b">
        <f t="shared" si="37"/>
        <v>0</v>
      </c>
      <c r="O73" s="8" t="b">
        <f t="shared" si="38"/>
        <v>0</v>
      </c>
      <c r="P73" s="8" t="b">
        <f t="shared" si="39"/>
        <v>0</v>
      </c>
      <c r="Q73" s="8" t="b">
        <f t="shared" si="40"/>
        <v>0</v>
      </c>
      <c r="R73" s="8" t="b">
        <f t="shared" si="41"/>
        <v>0</v>
      </c>
      <c r="S73" s="8" t="b">
        <f t="shared" si="42"/>
        <v>0</v>
      </c>
      <c r="T73" s="8" t="b">
        <f t="shared" si="43"/>
        <v>0</v>
      </c>
      <c r="U73" s="8" t="b">
        <f t="shared" si="44"/>
        <v>0</v>
      </c>
      <c r="V73" s="8" t="b">
        <f t="shared" si="54"/>
        <v>1</v>
      </c>
      <c r="W73" s="8" t="b">
        <f t="shared" si="45"/>
        <v>0</v>
      </c>
      <c r="X73" s="8" t="b">
        <f t="shared" si="46"/>
        <v>0</v>
      </c>
      <c r="Y73" s="8" t="b">
        <f t="shared" si="53"/>
        <v>0</v>
      </c>
      <c r="Z73" s="8" t="b">
        <f t="shared" si="47"/>
        <v>0</v>
      </c>
      <c r="AA73" s="8" t="b">
        <f t="shared" si="48"/>
        <v>0</v>
      </c>
      <c r="AB73" s="8" t="b">
        <f t="shared" si="49"/>
        <v>0</v>
      </c>
      <c r="AC73" s="8" t="b">
        <f t="shared" si="50"/>
        <v>0</v>
      </c>
      <c r="AD73" s="8" t="b">
        <f t="shared" si="51"/>
        <v>0</v>
      </c>
      <c r="AE73" s="8" t="b">
        <f t="shared" si="52"/>
        <v>0</v>
      </c>
    </row>
    <row r="74" spans="1:31" s="12" customFormat="1" ht="60">
      <c r="A74" s="4" t="s">
        <v>296</v>
      </c>
      <c r="B74" s="8" t="s">
        <v>297</v>
      </c>
      <c r="C74" s="8" t="s">
        <v>298</v>
      </c>
      <c r="D74" s="21" t="s">
        <v>253</v>
      </c>
      <c r="E74" s="16">
        <v>1</v>
      </c>
      <c r="F74" s="22" t="s">
        <v>406</v>
      </c>
      <c r="G74" s="8" t="s">
        <v>254</v>
      </c>
      <c r="H74" s="28" t="s">
        <v>393</v>
      </c>
      <c r="I74" s="17" t="s">
        <v>255</v>
      </c>
      <c r="J74" s="20" t="b">
        <f>AND(A74="001",F74="Oahu")</f>
        <v>0</v>
      </c>
      <c r="K74" s="8" t="b">
        <f>AND(A74="002",F74="Oahu")</f>
        <v>0</v>
      </c>
      <c r="L74" s="8" t="b">
        <f>AND(A74="002",F74="Maui")</f>
        <v>0</v>
      </c>
      <c r="M74" s="8" t="b">
        <f>AND(A74="002",F74="Molokai")</f>
        <v>0</v>
      </c>
      <c r="N74" s="8" t="b">
        <f>AND(A74="K1",F74="Oahu")</f>
        <v>0</v>
      </c>
      <c r="O74" s="8" t="b">
        <f>AND(A74="004",F74="Oahu")</f>
        <v>0</v>
      </c>
      <c r="P74" s="8" t="b">
        <f>AND(A74="004",F74="Kauai")</f>
        <v>0</v>
      </c>
      <c r="Q74" s="8" t="b">
        <f>AND(A74="005",F74="Kauai")</f>
        <v>0</v>
      </c>
      <c r="R74" s="8" t="b">
        <f>AND(A74="010",F74="Oahu")</f>
        <v>0</v>
      </c>
      <c r="S74" s="8" t="b">
        <f t="shared" si="42"/>
        <v>0</v>
      </c>
      <c r="T74" s="8" t="b">
        <f>AND(A74="K2",F74="Oahu")</f>
        <v>0</v>
      </c>
      <c r="U74" s="8" t="b">
        <f t="shared" si="44"/>
        <v>0</v>
      </c>
      <c r="V74" s="8" t="b">
        <f t="shared" si="54"/>
        <v>1</v>
      </c>
      <c r="W74" s="8" t="b">
        <f t="shared" si="45"/>
        <v>0</v>
      </c>
      <c r="X74" s="8" t="b">
        <f>AND(A74="014",F74="Oahu")</f>
        <v>0</v>
      </c>
      <c r="Y74" s="8" t="b">
        <f t="shared" si="53"/>
        <v>0</v>
      </c>
      <c r="Z74" s="8" t="b">
        <f t="shared" si="47"/>
        <v>0</v>
      </c>
      <c r="AA74" s="8" t="b">
        <f t="shared" si="48"/>
        <v>0</v>
      </c>
      <c r="AB74" s="8" t="b">
        <f t="shared" si="49"/>
        <v>0</v>
      </c>
      <c r="AC74" s="8" t="b">
        <f t="shared" si="50"/>
        <v>0</v>
      </c>
      <c r="AD74" s="8" t="b">
        <f t="shared" si="51"/>
        <v>0</v>
      </c>
      <c r="AE74" s="8" t="b">
        <f t="shared" si="52"/>
        <v>0</v>
      </c>
    </row>
    <row r="75" spans="1:31" s="12" customFormat="1" ht="120">
      <c r="A75" s="4" t="s">
        <v>245</v>
      </c>
      <c r="B75" s="8" t="s">
        <v>246</v>
      </c>
      <c r="C75" s="8" t="s">
        <v>247</v>
      </c>
      <c r="D75" s="21" t="s">
        <v>232</v>
      </c>
      <c r="E75" s="16">
        <v>1</v>
      </c>
      <c r="F75" s="22" t="s">
        <v>406</v>
      </c>
      <c r="G75" s="8" t="s">
        <v>255</v>
      </c>
      <c r="H75" s="28" t="s">
        <v>432</v>
      </c>
      <c r="I75" s="17" t="s">
        <v>233</v>
      </c>
      <c r="J75" s="20" t="b">
        <f>AND(A75="001",F75="Oahu")</f>
        <v>0</v>
      </c>
      <c r="K75" s="8" t="b">
        <f>AND(A75="002",F75="Oahu")</f>
        <v>0</v>
      </c>
      <c r="L75" s="8" t="b">
        <f>AND(A75="002",F75="Maui")</f>
        <v>0</v>
      </c>
      <c r="M75" s="8" t="b">
        <f>AND(A75="002",F75="Molokai")</f>
        <v>0</v>
      </c>
      <c r="N75" s="8" t="b">
        <f>AND(A75="K1",F75="Oahu")</f>
        <v>0</v>
      </c>
      <c r="O75" s="8" t="b">
        <f>AND(A75="004",F75="Oahu")</f>
        <v>0</v>
      </c>
      <c r="P75" s="8" t="b">
        <f>AND(A75="004",F75="Kauai")</f>
        <v>0</v>
      </c>
      <c r="Q75" s="8" t="b">
        <f>AND(A75="005",F75="Kauai")</f>
        <v>0</v>
      </c>
      <c r="R75" s="8" t="b">
        <f>AND(A75="010",F75="Oahu")</f>
        <v>0</v>
      </c>
      <c r="S75" s="8" t="b">
        <f t="shared" si="42"/>
        <v>0</v>
      </c>
      <c r="T75" s="8" t="b">
        <f>AND(A75="K2",F75="Oahu")</f>
        <v>0</v>
      </c>
      <c r="U75" s="8" t="b">
        <f t="shared" si="44"/>
        <v>0</v>
      </c>
      <c r="V75" s="8" t="b">
        <f t="shared" si="54"/>
        <v>0</v>
      </c>
      <c r="W75" s="8" t="b">
        <f t="shared" si="45"/>
        <v>0</v>
      </c>
      <c r="X75" s="8" t="b">
        <f>AND(A75="014",F75="Oahu")</f>
        <v>1</v>
      </c>
      <c r="Y75" s="8" t="b">
        <f t="shared" si="53"/>
        <v>0</v>
      </c>
      <c r="Z75" s="8" t="b">
        <f t="shared" si="47"/>
        <v>0</v>
      </c>
      <c r="AA75" s="8" t="b">
        <f t="shared" si="48"/>
        <v>0</v>
      </c>
      <c r="AB75" s="8" t="b">
        <f t="shared" si="49"/>
        <v>0</v>
      </c>
      <c r="AC75" s="8" t="b">
        <f t="shared" si="50"/>
        <v>0</v>
      </c>
      <c r="AD75" s="8" t="b">
        <f t="shared" si="51"/>
        <v>0</v>
      </c>
      <c r="AE75" s="8" t="b">
        <f t="shared" si="52"/>
        <v>0</v>
      </c>
    </row>
    <row r="76" spans="1:31" s="12" customFormat="1" ht="84">
      <c r="A76" s="4" t="s">
        <v>245</v>
      </c>
      <c r="B76" s="8" t="s">
        <v>246</v>
      </c>
      <c r="C76" s="8" t="s">
        <v>247</v>
      </c>
      <c r="D76" s="21" t="s">
        <v>492</v>
      </c>
      <c r="E76" s="16">
        <v>2</v>
      </c>
      <c r="F76" s="22" t="s">
        <v>406</v>
      </c>
      <c r="G76" s="8" t="s">
        <v>255</v>
      </c>
      <c r="H76" s="28" t="s">
        <v>501</v>
      </c>
      <c r="I76" s="17" t="s">
        <v>233</v>
      </c>
      <c r="J76" s="20" t="b">
        <f>AND(A76="001",F76="Oahu")</f>
        <v>0</v>
      </c>
      <c r="K76" s="8" t="b">
        <f>AND(A76="002",F76="Oahu")</f>
        <v>0</v>
      </c>
      <c r="L76" s="8" t="b">
        <f>AND(A76="002",F76="Maui")</f>
        <v>0</v>
      </c>
      <c r="M76" s="8" t="b">
        <f>AND(A76="002",F76="Molokai")</f>
        <v>0</v>
      </c>
      <c r="N76" s="8" t="b">
        <f>AND(A76="K1",F76="Oahu")</f>
        <v>0</v>
      </c>
      <c r="O76" s="8" t="b">
        <f>AND(A76="004",F76="Oahu")</f>
        <v>0</v>
      </c>
      <c r="P76" s="8" t="b">
        <f>AND(A76="004",F76="Kauai")</f>
        <v>0</v>
      </c>
      <c r="Q76" s="8" t="b">
        <f>AND(A76="005",F76="Kauai")</f>
        <v>0</v>
      </c>
      <c r="R76" s="8" t="b">
        <f>AND(A76="010",F76="Oahu")</f>
        <v>0</v>
      </c>
      <c r="S76" s="8" t="b">
        <f t="shared" si="42"/>
        <v>0</v>
      </c>
      <c r="T76" s="8" t="b">
        <f>AND(A76="K2",F76="Oahu")</f>
        <v>0</v>
      </c>
      <c r="U76" s="8" t="b">
        <f t="shared" si="44"/>
        <v>0</v>
      </c>
      <c r="V76" s="8" t="b">
        <f t="shared" si="54"/>
        <v>0</v>
      </c>
      <c r="W76" s="8" t="b">
        <f t="shared" si="45"/>
        <v>0</v>
      </c>
      <c r="X76" s="8" t="b">
        <f>AND(A76="014",F76="Oahu")</f>
        <v>1</v>
      </c>
      <c r="Y76" s="8" t="b">
        <f t="shared" si="53"/>
        <v>0</v>
      </c>
      <c r="Z76" s="8" t="b">
        <f t="shared" si="47"/>
        <v>0</v>
      </c>
      <c r="AA76" s="8" t="b">
        <f t="shared" si="48"/>
        <v>0</v>
      </c>
      <c r="AB76" s="8" t="b">
        <f t="shared" si="49"/>
        <v>0</v>
      </c>
      <c r="AC76" s="8" t="b">
        <f t="shared" si="50"/>
        <v>0</v>
      </c>
      <c r="AD76" s="8" t="b">
        <f t="shared" si="51"/>
        <v>0</v>
      </c>
      <c r="AE76" s="8" t="b">
        <f t="shared" si="52"/>
        <v>0</v>
      </c>
    </row>
    <row r="77" spans="1:31" s="12" customFormat="1" ht="24">
      <c r="A77" s="4" t="s">
        <v>245</v>
      </c>
      <c r="B77" s="8" t="s">
        <v>246</v>
      </c>
      <c r="C77" s="8" t="s">
        <v>247</v>
      </c>
      <c r="D77" s="21" t="s">
        <v>173</v>
      </c>
      <c r="E77" s="16">
        <v>1</v>
      </c>
      <c r="F77" s="22" t="s">
        <v>340</v>
      </c>
      <c r="G77" s="8" t="s">
        <v>338</v>
      </c>
      <c r="H77" s="28" t="s">
        <v>376</v>
      </c>
      <c r="I77" s="17" t="s">
        <v>172</v>
      </c>
      <c r="J77" s="20" t="b">
        <f>AND(A77="001",F77="Oahu")</f>
        <v>0</v>
      </c>
      <c r="K77" s="8" t="b">
        <f>AND(A77="002",F77="Oahu")</f>
        <v>0</v>
      </c>
      <c r="L77" s="8" t="b">
        <f>AND(A77="002",F77="Maui")</f>
        <v>0</v>
      </c>
      <c r="M77" s="8" t="b">
        <f>AND(A77="002",F77="Molokai")</f>
        <v>0</v>
      </c>
      <c r="N77" s="8" t="b">
        <f>AND(A77="K1",F77="Oahu")</f>
        <v>0</v>
      </c>
      <c r="O77" s="8" t="b">
        <f>AND(A77="004",F77="Oahu")</f>
        <v>0</v>
      </c>
      <c r="P77" s="8" t="b">
        <f>AND(A77="004",F77="Kauai")</f>
        <v>0</v>
      </c>
      <c r="Q77" s="8" t="b">
        <f>AND(A77="005",F77="Kauai")</f>
        <v>0</v>
      </c>
      <c r="R77" s="8" t="b">
        <f>AND(A77="010",F77="Oahu")</f>
        <v>0</v>
      </c>
      <c r="S77" s="8" t="b">
        <f t="shared" si="42"/>
        <v>0</v>
      </c>
      <c r="T77" s="8" t="b">
        <f>AND(A77="K2",F77="Oahu")</f>
        <v>0</v>
      </c>
      <c r="U77" s="8" t="b">
        <f t="shared" si="44"/>
        <v>0</v>
      </c>
      <c r="V77" s="8" t="b">
        <f t="shared" si="54"/>
        <v>0</v>
      </c>
      <c r="W77" s="8" t="b">
        <f t="shared" si="45"/>
        <v>0</v>
      </c>
      <c r="X77" s="8" t="b">
        <f>AND(A77="014",F77="Oahu")</f>
        <v>0</v>
      </c>
      <c r="Y77" s="8" t="b">
        <f t="shared" si="53"/>
        <v>1</v>
      </c>
      <c r="Z77" s="8" t="b">
        <f t="shared" si="47"/>
        <v>0</v>
      </c>
      <c r="AA77" s="8" t="b">
        <f t="shared" si="48"/>
        <v>0</v>
      </c>
      <c r="AB77" s="8" t="b">
        <f t="shared" si="49"/>
        <v>0</v>
      </c>
      <c r="AC77" s="8" t="b">
        <f t="shared" si="50"/>
        <v>0</v>
      </c>
      <c r="AD77" s="8" t="b">
        <f t="shared" si="51"/>
        <v>0</v>
      </c>
      <c r="AE77" s="8" t="b">
        <f t="shared" si="52"/>
        <v>0</v>
      </c>
    </row>
    <row r="78" spans="1:31" s="12" customFormat="1" ht="120">
      <c r="A78" s="4" t="s">
        <v>245</v>
      </c>
      <c r="B78" s="8" t="s">
        <v>246</v>
      </c>
      <c r="C78" s="8" t="s">
        <v>247</v>
      </c>
      <c r="D78" s="21" t="s">
        <v>408</v>
      </c>
      <c r="E78" s="16">
        <v>1</v>
      </c>
      <c r="F78" s="22" t="s">
        <v>340</v>
      </c>
      <c r="G78" s="8" t="s">
        <v>482</v>
      </c>
      <c r="H78" s="28" t="s">
        <v>385</v>
      </c>
      <c r="I78" s="17" t="s">
        <v>483</v>
      </c>
      <c r="J78" s="20" t="b">
        <f aca="true" t="shared" si="55" ref="J78:J83">AND(A78="001",F78="Oahu")</f>
        <v>0</v>
      </c>
      <c r="K78" s="8" t="b">
        <f aca="true" t="shared" si="56" ref="K78:K83">AND(A78="002",F78="Oahu")</f>
        <v>0</v>
      </c>
      <c r="L78" s="8" t="b">
        <f aca="true" t="shared" si="57" ref="L78:L83">AND(A78="002",F78="Maui")</f>
        <v>0</v>
      </c>
      <c r="M78" s="8" t="b">
        <f aca="true" t="shared" si="58" ref="M78:M83">AND(A78="002",F78="Molokai")</f>
        <v>0</v>
      </c>
      <c r="N78" s="8" t="b">
        <f aca="true" t="shared" si="59" ref="N78:N83">AND(A78="K1",F78="Oahu")</f>
        <v>0</v>
      </c>
      <c r="O78" s="8" t="b">
        <f aca="true" t="shared" si="60" ref="O78:O83">AND(A78="004",F78="Oahu")</f>
        <v>0</v>
      </c>
      <c r="P78" s="8" t="b">
        <f aca="true" t="shared" si="61" ref="P78:P83">AND(A78="004",F78="Kauai")</f>
        <v>0</v>
      </c>
      <c r="Q78" s="8" t="b">
        <f aca="true" t="shared" si="62" ref="Q78:Q83">AND(A78="005",F78="Kauai")</f>
        <v>0</v>
      </c>
      <c r="R78" s="8" t="b">
        <f aca="true" t="shared" si="63" ref="R78:R83">AND(A78="010",F78="Oahu")</f>
        <v>0</v>
      </c>
      <c r="S78" s="8" t="b">
        <f t="shared" si="42"/>
        <v>0</v>
      </c>
      <c r="T78" s="8" t="b">
        <f aca="true" t="shared" si="64" ref="T78:T83">AND(A78="K2",F78="Oahu")</f>
        <v>0</v>
      </c>
      <c r="U78" s="8" t="b">
        <f t="shared" si="44"/>
        <v>0</v>
      </c>
      <c r="V78" s="8" t="b">
        <f aca="true" t="shared" si="65" ref="V78:V83">AND(A78="013",F78="Oahu")</f>
        <v>0</v>
      </c>
      <c r="W78" s="8" t="b">
        <f aca="true" t="shared" si="66" ref="W78:W83">AND(A78="013",F78="Kauai")</f>
        <v>0</v>
      </c>
      <c r="X78" s="8" t="b">
        <f aca="true" t="shared" si="67" ref="X78:X83">AND(A78="014",F78="Oahu")</f>
        <v>0</v>
      </c>
      <c r="Y78" s="8" t="b">
        <f aca="true" t="shared" si="68" ref="Y78:Y83">AND(A78="014",F78="Kauai")</f>
        <v>1</v>
      </c>
      <c r="Z78" s="8" t="b">
        <f t="shared" si="47"/>
        <v>0</v>
      </c>
      <c r="AA78" s="8" t="b">
        <f t="shared" si="48"/>
        <v>0</v>
      </c>
      <c r="AB78" s="8" t="b">
        <f t="shared" si="49"/>
        <v>0</v>
      </c>
      <c r="AC78" s="8" t="b">
        <f t="shared" si="50"/>
        <v>0</v>
      </c>
      <c r="AD78" s="8" t="b">
        <f t="shared" si="51"/>
        <v>0</v>
      </c>
      <c r="AE78" s="8" t="b">
        <f t="shared" si="52"/>
        <v>0</v>
      </c>
    </row>
    <row r="79" spans="1:31" s="12" customFormat="1" ht="72">
      <c r="A79" s="4" t="s">
        <v>424</v>
      </c>
      <c r="B79" s="8" t="s">
        <v>378</v>
      </c>
      <c r="C79" s="8" t="s">
        <v>195</v>
      </c>
      <c r="D79" s="21" t="s">
        <v>187</v>
      </c>
      <c r="E79" s="16">
        <v>1</v>
      </c>
      <c r="F79" s="22" t="s">
        <v>406</v>
      </c>
      <c r="G79" s="8" t="s">
        <v>172</v>
      </c>
      <c r="H79" s="28" t="s">
        <v>465</v>
      </c>
      <c r="I79" s="17" t="s">
        <v>483</v>
      </c>
      <c r="J79" s="20" t="b">
        <f t="shared" si="55"/>
        <v>0</v>
      </c>
      <c r="K79" s="8" t="b">
        <f t="shared" si="56"/>
        <v>0</v>
      </c>
      <c r="L79" s="8" t="b">
        <f t="shared" si="57"/>
        <v>0</v>
      </c>
      <c r="M79" s="8" t="b">
        <f t="shared" si="58"/>
        <v>0</v>
      </c>
      <c r="N79" s="8" t="b">
        <f t="shared" si="59"/>
        <v>0</v>
      </c>
      <c r="O79" s="8" t="b">
        <f t="shared" si="60"/>
        <v>0</v>
      </c>
      <c r="P79" s="8" t="b">
        <f t="shared" si="61"/>
        <v>0</v>
      </c>
      <c r="Q79" s="8" t="b">
        <f t="shared" si="62"/>
        <v>0</v>
      </c>
      <c r="R79" s="8" t="b">
        <f t="shared" si="63"/>
        <v>0</v>
      </c>
      <c r="S79" s="8" t="b">
        <f t="shared" si="42"/>
        <v>0</v>
      </c>
      <c r="T79" s="8" t="b">
        <f t="shared" si="64"/>
        <v>1</v>
      </c>
      <c r="U79" s="8" t="b">
        <f t="shared" si="44"/>
        <v>0</v>
      </c>
      <c r="V79" s="8" t="b">
        <f t="shared" si="65"/>
        <v>0</v>
      </c>
      <c r="W79" s="8" t="b">
        <f t="shared" si="66"/>
        <v>0</v>
      </c>
      <c r="X79" s="8" t="b">
        <f t="shared" si="67"/>
        <v>0</v>
      </c>
      <c r="Y79" s="8" t="b">
        <f t="shared" si="68"/>
        <v>0</v>
      </c>
      <c r="Z79" s="8" t="b">
        <f t="shared" si="47"/>
        <v>0</v>
      </c>
      <c r="AA79" s="8" t="b">
        <f t="shared" si="48"/>
        <v>0</v>
      </c>
      <c r="AB79" s="8" t="b">
        <f t="shared" si="49"/>
        <v>0</v>
      </c>
      <c r="AC79" s="8" t="b">
        <f t="shared" si="50"/>
        <v>0</v>
      </c>
      <c r="AD79" s="8" t="b">
        <f t="shared" si="51"/>
        <v>0</v>
      </c>
      <c r="AE79" s="8" t="b">
        <f t="shared" si="52"/>
        <v>0</v>
      </c>
    </row>
    <row r="80" spans="1:31" s="12" customFormat="1" ht="84">
      <c r="A80" s="4" t="s">
        <v>296</v>
      </c>
      <c r="B80" s="8" t="s">
        <v>297</v>
      </c>
      <c r="C80" s="8" t="s">
        <v>298</v>
      </c>
      <c r="D80" s="21" t="s">
        <v>321</v>
      </c>
      <c r="E80" s="16">
        <v>1</v>
      </c>
      <c r="F80" s="22" t="s">
        <v>406</v>
      </c>
      <c r="G80" s="8" t="s">
        <v>172</v>
      </c>
      <c r="H80" s="9" t="s">
        <v>278</v>
      </c>
      <c r="I80" s="17" t="s">
        <v>483</v>
      </c>
      <c r="J80" s="20" t="b">
        <f t="shared" si="55"/>
        <v>0</v>
      </c>
      <c r="K80" s="8" t="b">
        <f t="shared" si="56"/>
        <v>0</v>
      </c>
      <c r="L80" s="8" t="b">
        <f t="shared" si="57"/>
        <v>0</v>
      </c>
      <c r="M80" s="8" t="b">
        <f t="shared" si="58"/>
        <v>0</v>
      </c>
      <c r="N80" s="8" t="b">
        <f t="shared" si="59"/>
        <v>0</v>
      </c>
      <c r="O80" s="8" t="b">
        <f t="shared" si="60"/>
        <v>0</v>
      </c>
      <c r="P80" s="8" t="b">
        <f t="shared" si="61"/>
        <v>0</v>
      </c>
      <c r="Q80" s="8" t="b">
        <f t="shared" si="62"/>
        <v>0</v>
      </c>
      <c r="R80" s="8" t="b">
        <f t="shared" si="63"/>
        <v>0</v>
      </c>
      <c r="S80" s="8" t="b">
        <f t="shared" si="42"/>
        <v>0</v>
      </c>
      <c r="T80" s="8" t="b">
        <f t="shared" si="64"/>
        <v>0</v>
      </c>
      <c r="U80" s="8" t="b">
        <f t="shared" si="44"/>
        <v>0</v>
      </c>
      <c r="V80" s="8" t="b">
        <f t="shared" si="65"/>
        <v>1</v>
      </c>
      <c r="W80" s="8" t="b">
        <f t="shared" si="66"/>
        <v>0</v>
      </c>
      <c r="X80" s="8" t="b">
        <f t="shared" si="67"/>
        <v>0</v>
      </c>
      <c r="Y80" s="8" t="b">
        <f t="shared" si="68"/>
        <v>0</v>
      </c>
      <c r="Z80" s="8" t="b">
        <f t="shared" si="47"/>
        <v>0</v>
      </c>
      <c r="AA80" s="8" t="b">
        <f t="shared" si="48"/>
        <v>0</v>
      </c>
      <c r="AB80" s="8" t="b">
        <f t="shared" si="49"/>
        <v>0</v>
      </c>
      <c r="AC80" s="8" t="b">
        <f t="shared" si="50"/>
        <v>0</v>
      </c>
      <c r="AD80" s="8" t="b">
        <f t="shared" si="51"/>
        <v>0</v>
      </c>
      <c r="AE80" s="8" t="b">
        <f t="shared" si="52"/>
        <v>0</v>
      </c>
    </row>
    <row r="81" spans="1:31" s="12" customFormat="1" ht="132">
      <c r="A81" s="4" t="s">
        <v>296</v>
      </c>
      <c r="B81" s="8" t="s">
        <v>297</v>
      </c>
      <c r="C81" s="8" t="s">
        <v>298</v>
      </c>
      <c r="D81" s="21" t="s">
        <v>288</v>
      </c>
      <c r="E81" s="16">
        <v>1</v>
      </c>
      <c r="F81" s="22" t="s">
        <v>406</v>
      </c>
      <c r="G81" s="8" t="s">
        <v>483</v>
      </c>
      <c r="H81" s="9" t="s">
        <v>473</v>
      </c>
      <c r="I81" s="17" t="s">
        <v>399</v>
      </c>
      <c r="J81" s="20" t="b">
        <f t="shared" si="55"/>
        <v>0</v>
      </c>
      <c r="K81" s="8" t="b">
        <f t="shared" si="56"/>
        <v>0</v>
      </c>
      <c r="L81" s="8" t="b">
        <f t="shared" si="57"/>
        <v>0</v>
      </c>
      <c r="M81" s="8" t="b">
        <f t="shared" si="58"/>
        <v>0</v>
      </c>
      <c r="N81" s="8" t="b">
        <f t="shared" si="59"/>
        <v>0</v>
      </c>
      <c r="O81" s="8" t="b">
        <f t="shared" si="60"/>
        <v>0</v>
      </c>
      <c r="P81" s="8" t="b">
        <f t="shared" si="61"/>
        <v>0</v>
      </c>
      <c r="Q81" s="8" t="b">
        <f t="shared" si="62"/>
        <v>0</v>
      </c>
      <c r="R81" s="8" t="b">
        <f t="shared" si="63"/>
        <v>0</v>
      </c>
      <c r="S81" s="8" t="b">
        <f t="shared" si="42"/>
        <v>0</v>
      </c>
      <c r="T81" s="8" t="b">
        <f t="shared" si="64"/>
        <v>0</v>
      </c>
      <c r="U81" s="8" t="b">
        <f t="shared" si="44"/>
        <v>0</v>
      </c>
      <c r="V81" s="8" t="b">
        <f t="shared" si="65"/>
        <v>1</v>
      </c>
      <c r="W81" s="8" t="b">
        <f t="shared" si="66"/>
        <v>0</v>
      </c>
      <c r="X81" s="8" t="b">
        <f t="shared" si="67"/>
        <v>0</v>
      </c>
      <c r="Y81" s="8" t="b">
        <f t="shared" si="68"/>
        <v>0</v>
      </c>
      <c r="Z81" s="8" t="b">
        <f t="shared" si="47"/>
        <v>0</v>
      </c>
      <c r="AA81" s="8" t="b">
        <f t="shared" si="48"/>
        <v>0</v>
      </c>
      <c r="AB81" s="8" t="b">
        <f t="shared" si="49"/>
        <v>0</v>
      </c>
      <c r="AC81" s="8" t="b">
        <f t="shared" si="50"/>
        <v>0</v>
      </c>
      <c r="AD81" s="8" t="b">
        <f t="shared" si="51"/>
        <v>0</v>
      </c>
      <c r="AE81" s="8" t="b">
        <f t="shared" si="52"/>
        <v>0</v>
      </c>
    </row>
    <row r="82" spans="1:31" s="12" customFormat="1" ht="96">
      <c r="A82" s="4" t="s">
        <v>296</v>
      </c>
      <c r="B82" s="8" t="s">
        <v>297</v>
      </c>
      <c r="C82" s="8" t="s">
        <v>298</v>
      </c>
      <c r="D82" s="21" t="s">
        <v>437</v>
      </c>
      <c r="E82" s="16">
        <v>1</v>
      </c>
      <c r="F82" s="22" t="s">
        <v>340</v>
      </c>
      <c r="G82" s="8" t="s">
        <v>233</v>
      </c>
      <c r="H82" s="9" t="s">
        <v>145</v>
      </c>
      <c r="I82" s="17" t="s">
        <v>343</v>
      </c>
      <c r="J82" s="20" t="b">
        <f t="shared" si="55"/>
        <v>0</v>
      </c>
      <c r="K82" s="8" t="b">
        <f t="shared" si="56"/>
        <v>0</v>
      </c>
      <c r="L82" s="8" t="b">
        <f t="shared" si="57"/>
        <v>0</v>
      </c>
      <c r="M82" s="8" t="b">
        <f t="shared" si="58"/>
        <v>0</v>
      </c>
      <c r="N82" s="8" t="b">
        <f t="shared" si="59"/>
        <v>0</v>
      </c>
      <c r="O82" s="8" t="b">
        <f t="shared" si="60"/>
        <v>0</v>
      </c>
      <c r="P82" s="8" t="b">
        <f t="shared" si="61"/>
        <v>0</v>
      </c>
      <c r="Q82" s="8" t="b">
        <f t="shared" si="62"/>
        <v>0</v>
      </c>
      <c r="R82" s="8" t="b">
        <f t="shared" si="63"/>
        <v>0</v>
      </c>
      <c r="S82" s="8" t="b">
        <f t="shared" si="42"/>
        <v>0</v>
      </c>
      <c r="T82" s="8" t="b">
        <f t="shared" si="64"/>
        <v>0</v>
      </c>
      <c r="U82" s="8" t="b">
        <f t="shared" si="44"/>
        <v>0</v>
      </c>
      <c r="V82" s="8" t="b">
        <f t="shared" si="65"/>
        <v>0</v>
      </c>
      <c r="W82" s="8" t="b">
        <f t="shared" si="66"/>
        <v>1</v>
      </c>
      <c r="X82" s="8" t="b">
        <f t="shared" si="67"/>
        <v>0</v>
      </c>
      <c r="Y82" s="8" t="b">
        <f t="shared" si="68"/>
        <v>0</v>
      </c>
      <c r="Z82" s="8" t="b">
        <f t="shared" si="47"/>
        <v>0</v>
      </c>
      <c r="AA82" s="8" t="b">
        <f t="shared" si="48"/>
        <v>0</v>
      </c>
      <c r="AB82" s="8" t="b">
        <f t="shared" si="49"/>
        <v>0</v>
      </c>
      <c r="AC82" s="8" t="b">
        <f t="shared" si="50"/>
        <v>0</v>
      </c>
      <c r="AD82" s="8" t="b">
        <f t="shared" si="51"/>
        <v>0</v>
      </c>
      <c r="AE82" s="8" t="b">
        <f t="shared" si="52"/>
        <v>0</v>
      </c>
    </row>
    <row r="83" spans="1:31" s="12" customFormat="1" ht="36">
      <c r="A83" s="4" t="s">
        <v>245</v>
      </c>
      <c r="B83" s="8" t="s">
        <v>246</v>
      </c>
      <c r="C83" s="8" t="s">
        <v>247</v>
      </c>
      <c r="D83" s="28" t="s">
        <v>335</v>
      </c>
      <c r="E83" s="16">
        <v>1</v>
      </c>
      <c r="F83" s="22" t="s">
        <v>406</v>
      </c>
      <c r="G83" s="8" t="s">
        <v>255</v>
      </c>
      <c r="H83" s="9" t="s">
        <v>151</v>
      </c>
      <c r="I83" s="17" t="s">
        <v>435</v>
      </c>
      <c r="J83" s="20" t="b">
        <f t="shared" si="55"/>
        <v>0</v>
      </c>
      <c r="K83" s="8" t="b">
        <f t="shared" si="56"/>
        <v>0</v>
      </c>
      <c r="L83" s="8" t="b">
        <f t="shared" si="57"/>
        <v>0</v>
      </c>
      <c r="M83" s="8" t="b">
        <f t="shared" si="58"/>
        <v>0</v>
      </c>
      <c r="N83" s="8" t="b">
        <f t="shared" si="59"/>
        <v>0</v>
      </c>
      <c r="O83" s="8" t="b">
        <f t="shared" si="60"/>
        <v>0</v>
      </c>
      <c r="P83" s="8" t="b">
        <f t="shared" si="61"/>
        <v>0</v>
      </c>
      <c r="Q83" s="8" t="b">
        <f t="shared" si="62"/>
        <v>0</v>
      </c>
      <c r="R83" s="8" t="b">
        <f t="shared" si="63"/>
        <v>0</v>
      </c>
      <c r="S83" s="8" t="b">
        <f t="shared" si="42"/>
        <v>0</v>
      </c>
      <c r="T83" s="8" t="b">
        <f t="shared" si="64"/>
        <v>0</v>
      </c>
      <c r="U83" s="8" t="b">
        <f t="shared" si="44"/>
        <v>0</v>
      </c>
      <c r="V83" s="8" t="b">
        <f t="shared" si="65"/>
        <v>0</v>
      </c>
      <c r="W83" s="8" t="b">
        <f t="shared" si="66"/>
        <v>0</v>
      </c>
      <c r="X83" s="8" t="b">
        <f t="shared" si="67"/>
        <v>1</v>
      </c>
      <c r="Y83" s="8" t="b">
        <f t="shared" si="68"/>
        <v>0</v>
      </c>
      <c r="Z83" s="8" t="b">
        <f t="shared" si="47"/>
        <v>0</v>
      </c>
      <c r="AA83" s="8" t="b">
        <f t="shared" si="48"/>
        <v>0</v>
      </c>
      <c r="AB83" s="8" t="b">
        <f t="shared" si="49"/>
        <v>0</v>
      </c>
      <c r="AC83" s="8" t="b">
        <f t="shared" si="50"/>
        <v>0</v>
      </c>
      <c r="AD83" s="8" t="b">
        <f t="shared" si="51"/>
        <v>0</v>
      </c>
      <c r="AE83" s="8" t="b">
        <f t="shared" si="52"/>
        <v>0</v>
      </c>
    </row>
    <row r="84" spans="1:31" s="12" customFormat="1" ht="132">
      <c r="A84" s="4" t="s">
        <v>245</v>
      </c>
      <c r="B84" s="8" t="s">
        <v>246</v>
      </c>
      <c r="C84" s="8" t="s">
        <v>247</v>
      </c>
      <c r="D84" s="21" t="s">
        <v>361</v>
      </c>
      <c r="E84" s="16">
        <v>1</v>
      </c>
      <c r="F84" s="22" t="s">
        <v>340</v>
      </c>
      <c r="G84" s="8" t="s">
        <v>343</v>
      </c>
      <c r="H84" s="9" t="s">
        <v>333</v>
      </c>
      <c r="I84" s="17" t="s">
        <v>334</v>
      </c>
      <c r="J84" s="20" t="b">
        <f>AND(A84="001",F84="Oahu")</f>
        <v>0</v>
      </c>
      <c r="K84" s="8" t="b">
        <f>AND(A84="002",F84="Oahu")</f>
        <v>0</v>
      </c>
      <c r="L84" s="8" t="b">
        <f>AND(A84="002",F84="Maui")</f>
        <v>0</v>
      </c>
      <c r="M84" s="8" t="b">
        <f>AND(A84="002",F84="Molokai")</f>
        <v>0</v>
      </c>
      <c r="N84" s="8" t="b">
        <f>AND(A84="K1",F84="Oahu")</f>
        <v>0</v>
      </c>
      <c r="O84" s="8" t="b">
        <f>AND(A84="004",F84="Oahu")</f>
        <v>0</v>
      </c>
      <c r="P84" s="8" t="b">
        <f>AND(A84="004",F84="Kauai")</f>
        <v>0</v>
      </c>
      <c r="Q84" s="8" t="b">
        <f>AND(A84="005",F84="Kauai")</f>
        <v>0</v>
      </c>
      <c r="R84" s="8" t="b">
        <f>AND(A84="010",F84="Oahu")</f>
        <v>0</v>
      </c>
      <c r="S84" s="8" t="b">
        <f t="shared" si="42"/>
        <v>0</v>
      </c>
      <c r="T84" s="8" t="b">
        <f>AND(A84="K2",F84="Oahu")</f>
        <v>0</v>
      </c>
      <c r="U84" s="8" t="b">
        <f t="shared" si="44"/>
        <v>0</v>
      </c>
      <c r="V84" s="8" t="b">
        <f>AND(A84="013",F84="Oahu")</f>
        <v>0</v>
      </c>
      <c r="W84" s="8" t="b">
        <f>AND(A84="013",F84="Kauai")</f>
        <v>0</v>
      </c>
      <c r="X84" s="8" t="b">
        <f>AND(A84="014",F84="Oahu")</f>
        <v>0</v>
      </c>
      <c r="Y84" s="8" t="b">
        <f>AND(A84="014",F84="Kauai")</f>
        <v>1</v>
      </c>
      <c r="Z84" s="8" t="b">
        <f t="shared" si="47"/>
        <v>0</v>
      </c>
      <c r="AA84" s="8" t="b">
        <f t="shared" si="48"/>
        <v>0</v>
      </c>
      <c r="AB84" s="8" t="b">
        <f t="shared" si="49"/>
        <v>0</v>
      </c>
      <c r="AC84" s="8" t="b">
        <f t="shared" si="50"/>
        <v>0</v>
      </c>
      <c r="AD84" s="8" t="b">
        <f t="shared" si="51"/>
        <v>0</v>
      </c>
      <c r="AE84" s="8" t="b">
        <f t="shared" si="52"/>
        <v>0</v>
      </c>
    </row>
    <row r="85" spans="1:31" s="12" customFormat="1" ht="48">
      <c r="A85" s="4" t="s">
        <v>245</v>
      </c>
      <c r="B85" s="8" t="s">
        <v>246</v>
      </c>
      <c r="C85" s="8" t="s">
        <v>247</v>
      </c>
      <c r="D85" s="21" t="s">
        <v>110</v>
      </c>
      <c r="E85" s="16">
        <v>1</v>
      </c>
      <c r="F85" s="22" t="s">
        <v>340</v>
      </c>
      <c r="G85" s="8" t="s">
        <v>482</v>
      </c>
      <c r="H85" s="9" t="s">
        <v>137</v>
      </c>
      <c r="I85" s="17" t="s">
        <v>414</v>
      </c>
      <c r="J85" s="20" t="b">
        <f>AND(A85="001",F85="Oahu")</f>
        <v>0</v>
      </c>
      <c r="K85" s="8" t="b">
        <f>AND(A85="002",F85="Oahu")</f>
        <v>0</v>
      </c>
      <c r="L85" s="8" t="b">
        <f>AND(A85="002",F85="Maui")</f>
        <v>0</v>
      </c>
      <c r="M85" s="8" t="b">
        <f>AND(A85="002",F85="Molokai")</f>
        <v>0</v>
      </c>
      <c r="N85" s="8" t="b">
        <f>AND(A85="K1",F85="Oahu")</f>
        <v>0</v>
      </c>
      <c r="O85" s="8" t="b">
        <f>AND(A85="004",F85="Oahu")</f>
        <v>0</v>
      </c>
      <c r="P85" s="8" t="b">
        <f>AND(A85="004",F85="Kauai")</f>
        <v>0</v>
      </c>
      <c r="Q85" s="8" t="b">
        <f>AND(A85="005",F85="Kauai")</f>
        <v>0</v>
      </c>
      <c r="R85" s="8" t="b">
        <f>AND(A85="010",F85="Oahu")</f>
        <v>0</v>
      </c>
      <c r="S85" s="8" t="b">
        <f t="shared" si="42"/>
        <v>0</v>
      </c>
      <c r="T85" s="8" t="b">
        <f>AND(A85="K2",F85="Oahu")</f>
        <v>0</v>
      </c>
      <c r="U85" s="8" t="b">
        <f t="shared" si="44"/>
        <v>0</v>
      </c>
      <c r="V85" s="8" t="b">
        <f>AND(A85="013",F85="Oahu")</f>
        <v>0</v>
      </c>
      <c r="W85" s="8" t="b">
        <f>AND(A85="013",F85="Kauai")</f>
        <v>0</v>
      </c>
      <c r="X85" s="8" t="b">
        <f>AND(A85="014",F85="Oahu")</f>
        <v>0</v>
      </c>
      <c r="Y85" s="8" t="b">
        <f>AND(A85="014",F85="Kauai")</f>
        <v>1</v>
      </c>
      <c r="Z85" s="8" t="b">
        <f t="shared" si="47"/>
        <v>0</v>
      </c>
      <c r="AA85" s="8" t="b">
        <f t="shared" si="48"/>
        <v>0</v>
      </c>
      <c r="AB85" s="8" t="b">
        <f t="shared" si="49"/>
        <v>0</v>
      </c>
      <c r="AC85" s="8" t="b">
        <f t="shared" si="50"/>
        <v>0</v>
      </c>
      <c r="AD85" s="8" t="b">
        <f t="shared" si="51"/>
        <v>0</v>
      </c>
      <c r="AE85" s="8" t="b">
        <f t="shared" si="52"/>
        <v>0</v>
      </c>
    </row>
    <row r="86" spans="1:31" s="12" customFormat="1" ht="48">
      <c r="A86" s="4" t="s">
        <v>245</v>
      </c>
      <c r="B86" s="8" t="s">
        <v>246</v>
      </c>
      <c r="C86" s="8" t="s">
        <v>247</v>
      </c>
      <c r="D86" s="21" t="s">
        <v>25</v>
      </c>
      <c r="E86" s="16">
        <v>1</v>
      </c>
      <c r="F86" s="22" t="s">
        <v>340</v>
      </c>
      <c r="G86" s="8" t="s">
        <v>334</v>
      </c>
      <c r="H86" s="9" t="s">
        <v>448</v>
      </c>
      <c r="I86" s="17" t="s">
        <v>431</v>
      </c>
      <c r="J86" s="20" t="b">
        <f aca="true" t="shared" si="69" ref="J86:J91">AND(A86="001",F86="Oahu")</f>
        <v>0</v>
      </c>
      <c r="K86" s="8" t="b">
        <f aca="true" t="shared" si="70" ref="K86:K91">AND(A86="002",F86="Oahu")</f>
        <v>0</v>
      </c>
      <c r="L86" s="8" t="b">
        <f aca="true" t="shared" si="71" ref="L86:L91">AND(A86="002",F86="Maui")</f>
        <v>0</v>
      </c>
      <c r="M86" s="8" t="b">
        <f aca="true" t="shared" si="72" ref="M86:M91">AND(A86="002",F86="Molokai")</f>
        <v>0</v>
      </c>
      <c r="N86" s="8" t="b">
        <f aca="true" t="shared" si="73" ref="N86:N91">AND(A86="K1",F86="Oahu")</f>
        <v>0</v>
      </c>
      <c r="O86" s="8" t="b">
        <f aca="true" t="shared" si="74" ref="O86:O91">AND(A86="004",F86="Oahu")</f>
        <v>0</v>
      </c>
      <c r="P86" s="8" t="b">
        <f aca="true" t="shared" si="75" ref="P86:P91">AND(A86="004",F86="Kauai")</f>
        <v>0</v>
      </c>
      <c r="Q86" s="8" t="b">
        <f aca="true" t="shared" si="76" ref="Q86:Q91">AND(A86="005",F86="Kauai")</f>
        <v>0</v>
      </c>
      <c r="R86" s="8" t="b">
        <f aca="true" t="shared" si="77" ref="R86:R91">AND(A86="010",F86="Oahu")</f>
        <v>0</v>
      </c>
      <c r="S86" s="8" t="b">
        <f t="shared" si="42"/>
        <v>0</v>
      </c>
      <c r="T86" s="8" t="b">
        <f aca="true" t="shared" si="78" ref="T86:T91">AND(A86="K2",F86="Oahu")</f>
        <v>0</v>
      </c>
      <c r="U86" s="8" t="b">
        <f t="shared" si="44"/>
        <v>0</v>
      </c>
      <c r="V86" s="8" t="b">
        <f aca="true" t="shared" si="79" ref="V86:V91">AND(A86="013",F86="Oahu")</f>
        <v>0</v>
      </c>
      <c r="W86" s="8" t="b">
        <f aca="true" t="shared" si="80" ref="W86:W91">AND(A86="013",F86="Kauai")</f>
        <v>0</v>
      </c>
      <c r="X86" s="8" t="b">
        <f aca="true" t="shared" si="81" ref="X86:X91">AND(A86="014",F86="Oahu")</f>
        <v>0</v>
      </c>
      <c r="Y86" s="8" t="b">
        <f aca="true" t="shared" si="82" ref="Y86:Y91">AND(A86="014",F86="Kauai")</f>
        <v>1</v>
      </c>
      <c r="Z86" s="8" t="b">
        <f t="shared" si="47"/>
        <v>0</v>
      </c>
      <c r="AA86" s="8" t="b">
        <f t="shared" si="48"/>
        <v>0</v>
      </c>
      <c r="AB86" s="8" t="b">
        <f t="shared" si="49"/>
        <v>0</v>
      </c>
      <c r="AC86" s="8" t="b">
        <f t="shared" si="50"/>
        <v>0</v>
      </c>
      <c r="AD86" s="8" t="b">
        <f t="shared" si="51"/>
        <v>0</v>
      </c>
      <c r="AE86" s="8" t="b">
        <f t="shared" si="52"/>
        <v>0</v>
      </c>
    </row>
    <row r="87" spans="1:31" s="12" customFormat="1" ht="132">
      <c r="A87" s="4" t="s">
        <v>245</v>
      </c>
      <c r="B87" s="8" t="s">
        <v>246</v>
      </c>
      <c r="C87" s="8" t="s">
        <v>247</v>
      </c>
      <c r="D87" s="21" t="s">
        <v>349</v>
      </c>
      <c r="E87" s="16">
        <v>2</v>
      </c>
      <c r="F87" s="22" t="s">
        <v>340</v>
      </c>
      <c r="G87" s="8" t="s">
        <v>478</v>
      </c>
      <c r="H87" s="9" t="s">
        <v>348</v>
      </c>
      <c r="I87" s="17" t="s">
        <v>478</v>
      </c>
      <c r="J87" s="20" t="b">
        <f t="shared" si="69"/>
        <v>0</v>
      </c>
      <c r="K87" s="8" t="b">
        <f t="shared" si="70"/>
        <v>0</v>
      </c>
      <c r="L87" s="8" t="b">
        <f t="shared" si="71"/>
        <v>0</v>
      </c>
      <c r="M87" s="8" t="b">
        <f t="shared" si="72"/>
        <v>0</v>
      </c>
      <c r="N87" s="8" t="b">
        <f t="shared" si="73"/>
        <v>0</v>
      </c>
      <c r="O87" s="8" t="b">
        <f t="shared" si="74"/>
        <v>0</v>
      </c>
      <c r="P87" s="8" t="b">
        <f t="shared" si="75"/>
        <v>0</v>
      </c>
      <c r="Q87" s="8" t="b">
        <f t="shared" si="76"/>
        <v>0</v>
      </c>
      <c r="R87" s="8" t="b">
        <f t="shared" si="77"/>
        <v>0</v>
      </c>
      <c r="S87" s="8" t="b">
        <f t="shared" si="42"/>
        <v>0</v>
      </c>
      <c r="T87" s="8" t="b">
        <f t="shared" si="78"/>
        <v>0</v>
      </c>
      <c r="U87" s="8" t="b">
        <f aca="true" t="shared" si="83" ref="U87:U94">AND(A87="K2",F87="Kauai")</f>
        <v>0</v>
      </c>
      <c r="V87" s="8" t="b">
        <f t="shared" si="79"/>
        <v>0</v>
      </c>
      <c r="W87" s="8" t="b">
        <f t="shared" si="80"/>
        <v>0</v>
      </c>
      <c r="X87" s="8" t="b">
        <f t="shared" si="81"/>
        <v>0</v>
      </c>
      <c r="Y87" s="8" t="b">
        <f t="shared" si="82"/>
        <v>1</v>
      </c>
      <c r="Z87" s="8" t="b">
        <f t="shared" si="47"/>
        <v>0</v>
      </c>
      <c r="AA87" s="8" t="b">
        <f t="shared" si="48"/>
        <v>0</v>
      </c>
      <c r="AB87" s="8" t="b">
        <f t="shared" si="49"/>
        <v>0</v>
      </c>
      <c r="AC87" s="8" t="b">
        <f t="shared" si="50"/>
        <v>0</v>
      </c>
      <c r="AD87" s="8" t="b">
        <f t="shared" si="51"/>
        <v>0</v>
      </c>
      <c r="AE87" s="8" t="b">
        <f t="shared" si="52"/>
        <v>0</v>
      </c>
    </row>
    <row r="88" spans="1:31" s="12" customFormat="1" ht="60">
      <c r="A88" s="4" t="s">
        <v>424</v>
      </c>
      <c r="B88" s="8" t="s">
        <v>378</v>
      </c>
      <c r="C88" s="8" t="s">
        <v>195</v>
      </c>
      <c r="D88" s="21" t="s">
        <v>267</v>
      </c>
      <c r="E88" s="16">
        <v>1</v>
      </c>
      <c r="F88" s="22" t="s">
        <v>340</v>
      </c>
      <c r="G88" s="8" t="s">
        <v>268</v>
      </c>
      <c r="H88" s="9" t="s">
        <v>362</v>
      </c>
      <c r="I88" s="17" t="s">
        <v>268</v>
      </c>
      <c r="J88" s="20" t="b">
        <f t="shared" si="69"/>
        <v>0</v>
      </c>
      <c r="K88" s="8" t="b">
        <f t="shared" si="70"/>
        <v>0</v>
      </c>
      <c r="L88" s="8" t="b">
        <f t="shared" si="71"/>
        <v>0</v>
      </c>
      <c r="M88" s="8" t="b">
        <f t="shared" si="72"/>
        <v>0</v>
      </c>
      <c r="N88" s="8" t="b">
        <f t="shared" si="73"/>
        <v>0</v>
      </c>
      <c r="O88" s="8" t="b">
        <f t="shared" si="74"/>
        <v>0</v>
      </c>
      <c r="P88" s="8" t="b">
        <f t="shared" si="75"/>
        <v>0</v>
      </c>
      <c r="Q88" s="8" t="b">
        <f t="shared" si="76"/>
        <v>0</v>
      </c>
      <c r="R88" s="8" t="b">
        <f t="shared" si="77"/>
        <v>0</v>
      </c>
      <c r="S88" s="8" t="b">
        <f t="shared" si="42"/>
        <v>0</v>
      </c>
      <c r="T88" s="8" t="b">
        <f t="shared" si="78"/>
        <v>0</v>
      </c>
      <c r="U88" s="8" t="b">
        <f t="shared" si="83"/>
        <v>1</v>
      </c>
      <c r="V88" s="8" t="b">
        <f t="shared" si="79"/>
        <v>0</v>
      </c>
      <c r="W88" s="8" t="b">
        <f t="shared" si="80"/>
        <v>0</v>
      </c>
      <c r="X88" s="8" t="b">
        <f t="shared" si="81"/>
        <v>0</v>
      </c>
      <c r="Y88" s="8" t="b">
        <f t="shared" si="82"/>
        <v>0</v>
      </c>
      <c r="Z88" s="8" t="b">
        <f t="shared" si="47"/>
        <v>0</v>
      </c>
      <c r="AA88" s="8" t="b">
        <f t="shared" si="48"/>
        <v>0</v>
      </c>
      <c r="AB88" s="8" t="b">
        <f t="shared" si="49"/>
        <v>0</v>
      </c>
      <c r="AC88" s="8" t="b">
        <f t="shared" si="50"/>
        <v>0</v>
      </c>
      <c r="AD88" s="8" t="b">
        <f t="shared" si="51"/>
        <v>0</v>
      </c>
      <c r="AE88" s="8" t="b">
        <f t="shared" si="52"/>
        <v>0</v>
      </c>
    </row>
    <row r="89" spans="1:31" s="12" customFormat="1" ht="72">
      <c r="A89" s="4" t="s">
        <v>363</v>
      </c>
      <c r="B89" s="8" t="s">
        <v>280</v>
      </c>
      <c r="C89" s="8" t="s">
        <v>281</v>
      </c>
      <c r="D89" s="21" t="s">
        <v>476</v>
      </c>
      <c r="E89" s="16">
        <v>1</v>
      </c>
      <c r="F89" s="22" t="s">
        <v>406</v>
      </c>
      <c r="G89" s="8" t="s">
        <v>268</v>
      </c>
      <c r="H89" s="9" t="s">
        <v>477</v>
      </c>
      <c r="I89" s="17" t="s">
        <v>279</v>
      </c>
      <c r="J89" s="20" t="b">
        <f t="shared" si="69"/>
        <v>0</v>
      </c>
      <c r="K89" s="8" t="b">
        <f t="shared" si="70"/>
        <v>0</v>
      </c>
      <c r="L89" s="8" t="b">
        <f t="shared" si="71"/>
        <v>0</v>
      </c>
      <c r="M89" s="8" t="b">
        <f t="shared" si="72"/>
        <v>0</v>
      </c>
      <c r="N89" s="8" t="b">
        <f t="shared" si="73"/>
        <v>0</v>
      </c>
      <c r="O89" s="8" t="b">
        <f t="shared" si="74"/>
        <v>0</v>
      </c>
      <c r="P89" s="8" t="b">
        <f t="shared" si="75"/>
        <v>0</v>
      </c>
      <c r="Q89" s="8" t="b">
        <f t="shared" si="76"/>
        <v>0</v>
      </c>
      <c r="R89" s="8" t="b">
        <f t="shared" si="77"/>
        <v>0</v>
      </c>
      <c r="S89" s="8" t="b">
        <f t="shared" si="42"/>
        <v>0</v>
      </c>
      <c r="T89" s="8" t="b">
        <f t="shared" si="78"/>
        <v>0</v>
      </c>
      <c r="U89" s="8" t="b">
        <f t="shared" si="83"/>
        <v>0</v>
      </c>
      <c r="V89" s="8" t="b">
        <f t="shared" si="79"/>
        <v>0</v>
      </c>
      <c r="W89" s="8" t="b">
        <f t="shared" si="80"/>
        <v>0</v>
      </c>
      <c r="X89" s="8" t="b">
        <f t="shared" si="81"/>
        <v>0</v>
      </c>
      <c r="Y89" s="8" t="b">
        <f t="shared" si="82"/>
        <v>0</v>
      </c>
      <c r="Z89" s="8" t="b">
        <f t="shared" si="47"/>
        <v>1</v>
      </c>
      <c r="AA89" s="8" t="b">
        <f t="shared" si="48"/>
        <v>0</v>
      </c>
      <c r="AB89" s="8" t="b">
        <f t="shared" si="49"/>
        <v>0</v>
      </c>
      <c r="AC89" s="8" t="b">
        <f t="shared" si="50"/>
        <v>0</v>
      </c>
      <c r="AD89" s="8" t="b">
        <f t="shared" si="51"/>
        <v>0</v>
      </c>
      <c r="AE89" s="8" t="b">
        <f t="shared" si="52"/>
        <v>0</v>
      </c>
    </row>
    <row r="90" spans="1:31" s="12" customFormat="1" ht="24">
      <c r="A90" s="4" t="s">
        <v>245</v>
      </c>
      <c r="B90" s="8" t="s">
        <v>246</v>
      </c>
      <c r="C90" s="8" t="s">
        <v>247</v>
      </c>
      <c r="D90" s="21" t="s">
        <v>347</v>
      </c>
      <c r="E90" s="16">
        <v>2</v>
      </c>
      <c r="F90" s="22" t="s">
        <v>406</v>
      </c>
      <c r="G90" s="8" t="s">
        <v>429</v>
      </c>
      <c r="H90" s="9" t="s">
        <v>137</v>
      </c>
      <c r="I90" s="17" t="s">
        <v>430</v>
      </c>
      <c r="J90" s="20" t="b">
        <f t="shared" si="69"/>
        <v>0</v>
      </c>
      <c r="K90" s="8" t="b">
        <f t="shared" si="70"/>
        <v>0</v>
      </c>
      <c r="L90" s="8" t="b">
        <f t="shared" si="71"/>
        <v>0</v>
      </c>
      <c r="M90" s="8" t="b">
        <f t="shared" si="72"/>
        <v>0</v>
      </c>
      <c r="N90" s="8" t="b">
        <f t="shared" si="73"/>
        <v>0</v>
      </c>
      <c r="O90" s="8" t="b">
        <f t="shared" si="74"/>
        <v>0</v>
      </c>
      <c r="P90" s="8" t="b">
        <f t="shared" si="75"/>
        <v>0</v>
      </c>
      <c r="Q90" s="8" t="b">
        <f t="shared" si="76"/>
        <v>0</v>
      </c>
      <c r="R90" s="8" t="b">
        <f t="shared" si="77"/>
        <v>0</v>
      </c>
      <c r="S90" s="8" t="b">
        <f t="shared" si="42"/>
        <v>0</v>
      </c>
      <c r="T90" s="8" t="b">
        <f t="shared" si="78"/>
        <v>0</v>
      </c>
      <c r="U90" s="8" t="b">
        <f t="shared" si="83"/>
        <v>0</v>
      </c>
      <c r="V90" s="8" t="b">
        <f t="shared" si="79"/>
        <v>0</v>
      </c>
      <c r="W90" s="8" t="b">
        <f t="shared" si="80"/>
        <v>0</v>
      </c>
      <c r="X90" s="8" t="b">
        <f t="shared" si="81"/>
        <v>1</v>
      </c>
      <c r="Y90" s="8" t="b">
        <f t="shared" si="82"/>
        <v>0</v>
      </c>
      <c r="Z90" s="8" t="b">
        <f t="shared" si="47"/>
        <v>0</v>
      </c>
      <c r="AA90" s="8" t="b">
        <f t="shared" si="48"/>
        <v>0</v>
      </c>
      <c r="AB90" s="8" t="b">
        <f t="shared" si="49"/>
        <v>0</v>
      </c>
      <c r="AC90" s="8" t="b">
        <f t="shared" si="50"/>
        <v>0</v>
      </c>
      <c r="AD90" s="8" t="b">
        <f t="shared" si="51"/>
        <v>0</v>
      </c>
      <c r="AE90" s="8" t="b">
        <f t="shared" si="52"/>
        <v>0</v>
      </c>
    </row>
    <row r="91" spans="1:31" s="12" customFormat="1" ht="36">
      <c r="A91" s="4" t="s">
        <v>245</v>
      </c>
      <c r="B91" s="8" t="s">
        <v>246</v>
      </c>
      <c r="C91" s="8" t="s">
        <v>247</v>
      </c>
      <c r="D91" s="21" t="s">
        <v>283</v>
      </c>
      <c r="E91" s="16">
        <v>1</v>
      </c>
      <c r="F91" s="22" t="s">
        <v>340</v>
      </c>
      <c r="G91" s="8" t="s">
        <v>399</v>
      </c>
      <c r="H91" s="9" t="s">
        <v>137</v>
      </c>
      <c r="I91" s="17" t="s">
        <v>282</v>
      </c>
      <c r="J91" s="20" t="b">
        <f t="shared" si="69"/>
        <v>0</v>
      </c>
      <c r="K91" s="8" t="b">
        <f t="shared" si="70"/>
        <v>0</v>
      </c>
      <c r="L91" s="8" t="b">
        <f t="shared" si="71"/>
        <v>0</v>
      </c>
      <c r="M91" s="8" t="b">
        <f t="shared" si="72"/>
        <v>0</v>
      </c>
      <c r="N91" s="8" t="b">
        <f t="shared" si="73"/>
        <v>0</v>
      </c>
      <c r="O91" s="8" t="b">
        <f t="shared" si="74"/>
        <v>0</v>
      </c>
      <c r="P91" s="8" t="b">
        <f t="shared" si="75"/>
        <v>0</v>
      </c>
      <c r="Q91" s="8" t="b">
        <f t="shared" si="76"/>
        <v>0</v>
      </c>
      <c r="R91" s="8" t="b">
        <f t="shared" si="77"/>
        <v>0</v>
      </c>
      <c r="S91" s="8" t="b">
        <f t="shared" si="42"/>
        <v>0</v>
      </c>
      <c r="T91" s="8" t="b">
        <f t="shared" si="78"/>
        <v>0</v>
      </c>
      <c r="U91" s="8" t="b">
        <f t="shared" si="83"/>
        <v>0</v>
      </c>
      <c r="V91" s="8" t="b">
        <f t="shared" si="79"/>
        <v>0</v>
      </c>
      <c r="W91" s="8" t="b">
        <f t="shared" si="80"/>
        <v>0</v>
      </c>
      <c r="X91" s="8" t="b">
        <f t="shared" si="81"/>
        <v>0</v>
      </c>
      <c r="Y91" s="8" t="b">
        <f t="shared" si="82"/>
        <v>1</v>
      </c>
      <c r="Z91" s="8" t="b">
        <f t="shared" si="47"/>
        <v>0</v>
      </c>
      <c r="AA91" s="8" t="b">
        <f t="shared" si="48"/>
        <v>0</v>
      </c>
      <c r="AB91" s="8" t="b">
        <f t="shared" si="49"/>
        <v>0</v>
      </c>
      <c r="AC91" s="8" t="b">
        <f t="shared" si="50"/>
        <v>0</v>
      </c>
      <c r="AD91" s="8" t="b">
        <f t="shared" si="51"/>
        <v>0</v>
      </c>
      <c r="AE91" s="8" t="b">
        <f t="shared" si="52"/>
        <v>0</v>
      </c>
    </row>
    <row r="92" spans="1:31" s="12" customFormat="1" ht="72">
      <c r="A92" s="4" t="s">
        <v>245</v>
      </c>
      <c r="B92" s="8" t="s">
        <v>246</v>
      </c>
      <c r="C92" s="8" t="s">
        <v>247</v>
      </c>
      <c r="D92" s="21" t="s">
        <v>433</v>
      </c>
      <c r="E92" s="16">
        <v>3</v>
      </c>
      <c r="F92" s="22" t="s">
        <v>406</v>
      </c>
      <c r="G92" s="8" t="s">
        <v>112</v>
      </c>
      <c r="H92" s="9" t="s">
        <v>156</v>
      </c>
      <c r="I92" s="17" t="s">
        <v>113</v>
      </c>
      <c r="J92" s="20" t="b">
        <f aca="true" t="shared" si="84" ref="J92:J97">AND(A92="001",F92="Oahu")</f>
        <v>0</v>
      </c>
      <c r="K92" s="8" t="b">
        <f aca="true" t="shared" si="85" ref="K92:K97">AND(A92="002",F92="Oahu")</f>
        <v>0</v>
      </c>
      <c r="L92" s="8" t="b">
        <f aca="true" t="shared" si="86" ref="L92:L97">AND(A92="002",F92="Maui")</f>
        <v>0</v>
      </c>
      <c r="M92" s="8" t="b">
        <f aca="true" t="shared" si="87" ref="M92:M97">AND(A92="002",F92="Molokai")</f>
        <v>0</v>
      </c>
      <c r="N92" s="8" t="b">
        <f aca="true" t="shared" si="88" ref="N92:N97">AND(A92="K1",F92="Oahu")</f>
        <v>0</v>
      </c>
      <c r="O92" s="8" t="b">
        <f aca="true" t="shared" si="89" ref="O92:O97">AND(A92="004",F92="Oahu")</f>
        <v>0</v>
      </c>
      <c r="P92" s="8" t="b">
        <f aca="true" t="shared" si="90" ref="P92:P97">AND(A92="004",F92="Kauai")</f>
        <v>0</v>
      </c>
      <c r="Q92" s="8" t="b">
        <f aca="true" t="shared" si="91" ref="Q92:Q97">AND(A92="005",F92="Kauai")</f>
        <v>0</v>
      </c>
      <c r="R92" s="8" t="b">
        <f aca="true" t="shared" si="92" ref="R92:R97">AND(A92="010",F92="Oahu")</f>
        <v>0</v>
      </c>
      <c r="S92" s="8" t="b">
        <f t="shared" si="42"/>
        <v>0</v>
      </c>
      <c r="T92" s="8" t="b">
        <f aca="true" t="shared" si="93" ref="T92:T97">AND(A92="K2",F92="Oahu")</f>
        <v>0</v>
      </c>
      <c r="U92" s="8" t="b">
        <f t="shared" si="83"/>
        <v>0</v>
      </c>
      <c r="V92" s="8" t="b">
        <f aca="true" t="shared" si="94" ref="V92:V97">AND(A92="013",F92="Oahu")</f>
        <v>0</v>
      </c>
      <c r="W92" s="8" t="b">
        <f aca="true" t="shared" si="95" ref="W92:W97">AND(A92="013",F92="Kauai")</f>
        <v>0</v>
      </c>
      <c r="X92" s="8" t="b">
        <f aca="true" t="shared" si="96" ref="X92:X97">AND(A92="014",F92="Oahu")</f>
        <v>1</v>
      </c>
      <c r="Y92" s="8" t="b">
        <f aca="true" t="shared" si="97" ref="Y92:Y97">AND(A92="014",F92="Kauai")</f>
        <v>0</v>
      </c>
      <c r="Z92" s="8" t="b">
        <f aca="true" t="shared" si="98" ref="Z92:Z97">AND(A92="015",F92="Oahu")</f>
        <v>0</v>
      </c>
      <c r="AA92" s="8" t="b">
        <f t="shared" si="48"/>
        <v>0</v>
      </c>
      <c r="AB92" s="8" t="b">
        <f t="shared" si="49"/>
        <v>0</v>
      </c>
      <c r="AC92" s="8" t="b">
        <f t="shared" si="50"/>
        <v>0</v>
      </c>
      <c r="AD92" s="8" t="b">
        <f t="shared" si="51"/>
        <v>0</v>
      </c>
      <c r="AE92" s="8" t="b">
        <f t="shared" si="52"/>
        <v>0</v>
      </c>
    </row>
    <row r="93" spans="1:31" s="12" customFormat="1" ht="60">
      <c r="A93" s="4" t="s">
        <v>245</v>
      </c>
      <c r="B93" s="8" t="s">
        <v>246</v>
      </c>
      <c r="C93" s="8" t="s">
        <v>247</v>
      </c>
      <c r="D93" s="21" t="s">
        <v>157</v>
      </c>
      <c r="E93" s="16">
        <v>1</v>
      </c>
      <c r="F93" s="22" t="s">
        <v>340</v>
      </c>
      <c r="G93" s="8" t="s">
        <v>494</v>
      </c>
      <c r="H93" s="9" t="s">
        <v>495</v>
      </c>
      <c r="I93" s="17" t="s">
        <v>113</v>
      </c>
      <c r="J93" s="20" t="b">
        <f t="shared" si="84"/>
        <v>0</v>
      </c>
      <c r="K93" s="8" t="b">
        <f t="shared" si="85"/>
        <v>0</v>
      </c>
      <c r="L93" s="8" t="b">
        <f t="shared" si="86"/>
        <v>0</v>
      </c>
      <c r="M93" s="8" t="b">
        <f t="shared" si="87"/>
        <v>0</v>
      </c>
      <c r="N93" s="8" t="b">
        <f t="shared" si="88"/>
        <v>0</v>
      </c>
      <c r="O93" s="8" t="b">
        <f t="shared" si="89"/>
        <v>0</v>
      </c>
      <c r="P93" s="8" t="b">
        <f t="shared" si="90"/>
        <v>0</v>
      </c>
      <c r="Q93" s="8" t="b">
        <f t="shared" si="91"/>
        <v>0</v>
      </c>
      <c r="R93" s="8" t="b">
        <f t="shared" si="92"/>
        <v>0</v>
      </c>
      <c r="S93" s="8" t="b">
        <f t="shared" si="42"/>
        <v>0</v>
      </c>
      <c r="T93" s="8" t="b">
        <f t="shared" si="93"/>
        <v>0</v>
      </c>
      <c r="U93" s="8" t="b">
        <f t="shared" si="83"/>
        <v>0</v>
      </c>
      <c r="V93" s="8" t="b">
        <f t="shared" si="94"/>
        <v>0</v>
      </c>
      <c r="W93" s="8" t="b">
        <f t="shared" si="95"/>
        <v>0</v>
      </c>
      <c r="X93" s="8" t="b">
        <f t="shared" si="96"/>
        <v>0</v>
      </c>
      <c r="Y93" s="8" t="b">
        <f t="shared" si="97"/>
        <v>1</v>
      </c>
      <c r="Z93" s="8" t="b">
        <f t="shared" si="98"/>
        <v>0</v>
      </c>
      <c r="AA93" s="8" t="b">
        <f t="shared" si="48"/>
        <v>0</v>
      </c>
      <c r="AB93" s="8" t="b">
        <f t="shared" si="49"/>
        <v>0</v>
      </c>
      <c r="AC93" s="8" t="b">
        <f t="shared" si="50"/>
        <v>0</v>
      </c>
      <c r="AD93" s="8" t="b">
        <f t="shared" si="51"/>
        <v>0</v>
      </c>
      <c r="AE93" s="8" t="b">
        <f t="shared" si="52"/>
        <v>0</v>
      </c>
    </row>
    <row r="94" spans="1:31" s="12" customFormat="1" ht="36">
      <c r="A94" s="4" t="s">
        <v>363</v>
      </c>
      <c r="B94" s="8" t="s">
        <v>280</v>
      </c>
      <c r="C94" s="8" t="s">
        <v>281</v>
      </c>
      <c r="D94" s="21" t="s">
        <v>505</v>
      </c>
      <c r="E94" s="16">
        <v>1</v>
      </c>
      <c r="F94" s="22" t="s">
        <v>406</v>
      </c>
      <c r="G94" s="8" t="s">
        <v>506</v>
      </c>
      <c r="H94" s="9" t="s">
        <v>137</v>
      </c>
      <c r="I94" s="17" t="s">
        <v>507</v>
      </c>
      <c r="J94" s="20" t="b">
        <f t="shared" si="84"/>
        <v>0</v>
      </c>
      <c r="K94" s="8" t="b">
        <f t="shared" si="85"/>
        <v>0</v>
      </c>
      <c r="L94" s="8" t="b">
        <f t="shared" si="86"/>
        <v>0</v>
      </c>
      <c r="M94" s="8" t="b">
        <f t="shared" si="87"/>
        <v>0</v>
      </c>
      <c r="N94" s="8" t="b">
        <f t="shared" si="88"/>
        <v>0</v>
      </c>
      <c r="O94" s="8" t="b">
        <f t="shared" si="89"/>
        <v>0</v>
      </c>
      <c r="P94" s="8" t="b">
        <f t="shared" si="90"/>
        <v>0</v>
      </c>
      <c r="Q94" s="8" t="b">
        <f t="shared" si="91"/>
        <v>0</v>
      </c>
      <c r="R94" s="8" t="b">
        <f t="shared" si="92"/>
        <v>0</v>
      </c>
      <c r="S94" s="8" t="b">
        <f t="shared" si="42"/>
        <v>0</v>
      </c>
      <c r="T94" s="8" t="b">
        <f t="shared" si="93"/>
        <v>0</v>
      </c>
      <c r="U94" s="8" t="b">
        <f t="shared" si="83"/>
        <v>0</v>
      </c>
      <c r="V94" s="8" t="b">
        <f t="shared" si="94"/>
        <v>0</v>
      </c>
      <c r="W94" s="8" t="b">
        <f t="shared" si="95"/>
        <v>0</v>
      </c>
      <c r="X94" s="8" t="b">
        <f t="shared" si="96"/>
        <v>0</v>
      </c>
      <c r="Y94" s="8" t="b">
        <f t="shared" si="97"/>
        <v>0</v>
      </c>
      <c r="Z94" s="8" t="b">
        <f t="shared" si="98"/>
        <v>1</v>
      </c>
      <c r="AA94" s="8" t="b">
        <f t="shared" si="48"/>
        <v>0</v>
      </c>
      <c r="AB94" s="8" t="b">
        <f t="shared" si="49"/>
        <v>0</v>
      </c>
      <c r="AC94" s="8" t="b">
        <f t="shared" si="50"/>
        <v>0</v>
      </c>
      <c r="AD94" s="8" t="b">
        <f t="shared" si="51"/>
        <v>0</v>
      </c>
      <c r="AE94" s="8" t="b">
        <f t="shared" si="52"/>
        <v>0</v>
      </c>
    </row>
    <row r="95" spans="1:31" s="12" customFormat="1" ht="36">
      <c r="A95" s="4" t="s">
        <v>245</v>
      </c>
      <c r="B95" s="8" t="s">
        <v>246</v>
      </c>
      <c r="C95" s="8" t="s">
        <v>247</v>
      </c>
      <c r="D95" s="21" t="s">
        <v>125</v>
      </c>
      <c r="E95" s="16">
        <v>1</v>
      </c>
      <c r="F95" s="22" t="s">
        <v>340</v>
      </c>
      <c r="G95" s="8" t="s">
        <v>126</v>
      </c>
      <c r="H95" s="9" t="s">
        <v>486</v>
      </c>
      <c r="I95" s="17" t="s">
        <v>434</v>
      </c>
      <c r="J95" s="20" t="b">
        <f t="shared" si="84"/>
        <v>0</v>
      </c>
      <c r="K95" s="8" t="b">
        <f t="shared" si="85"/>
        <v>0</v>
      </c>
      <c r="L95" s="8" t="b">
        <f t="shared" si="86"/>
        <v>0</v>
      </c>
      <c r="M95" s="8" t="b">
        <f t="shared" si="87"/>
        <v>0</v>
      </c>
      <c r="N95" s="8" t="b">
        <f t="shared" si="88"/>
        <v>0</v>
      </c>
      <c r="O95" s="8" t="b">
        <f t="shared" si="89"/>
        <v>0</v>
      </c>
      <c r="P95" s="8" t="b">
        <f t="shared" si="90"/>
        <v>0</v>
      </c>
      <c r="Q95" s="8" t="b">
        <f t="shared" si="91"/>
        <v>0</v>
      </c>
      <c r="R95" s="8" t="b">
        <f t="shared" si="92"/>
        <v>0</v>
      </c>
      <c r="S95" s="8" t="b">
        <f t="shared" si="42"/>
        <v>0</v>
      </c>
      <c r="T95" s="8" t="b">
        <f t="shared" si="93"/>
        <v>0</v>
      </c>
      <c r="U95" s="8" t="b">
        <f aca="true" t="shared" si="99" ref="U95:U102">AND(A95="K2",F95="Kauai")</f>
        <v>0</v>
      </c>
      <c r="V95" s="8" t="b">
        <f t="shared" si="94"/>
        <v>0</v>
      </c>
      <c r="W95" s="8" t="b">
        <f t="shared" si="95"/>
        <v>0</v>
      </c>
      <c r="X95" s="8" t="b">
        <f t="shared" si="96"/>
        <v>0</v>
      </c>
      <c r="Y95" s="8" t="b">
        <f t="shared" si="97"/>
        <v>1</v>
      </c>
      <c r="Z95" s="8" t="b">
        <f t="shared" si="98"/>
        <v>0</v>
      </c>
      <c r="AA95" s="8" t="b">
        <f t="shared" si="48"/>
        <v>0</v>
      </c>
      <c r="AB95" s="8" t="b">
        <f t="shared" si="49"/>
        <v>0</v>
      </c>
      <c r="AC95" s="8" t="b">
        <f t="shared" si="50"/>
        <v>0</v>
      </c>
      <c r="AD95" s="8" t="b">
        <f t="shared" si="51"/>
        <v>0</v>
      </c>
      <c r="AE95" s="8" t="b">
        <f t="shared" si="52"/>
        <v>0</v>
      </c>
    </row>
    <row r="96" spans="1:31" s="12" customFormat="1" ht="36">
      <c r="A96" s="4" t="s">
        <v>245</v>
      </c>
      <c r="B96" s="8" t="s">
        <v>246</v>
      </c>
      <c r="C96" s="8" t="s">
        <v>247</v>
      </c>
      <c r="D96" s="21" t="s">
        <v>249</v>
      </c>
      <c r="E96" s="16">
        <v>1</v>
      </c>
      <c r="F96" s="22" t="s">
        <v>406</v>
      </c>
      <c r="G96" s="8" t="s">
        <v>250</v>
      </c>
      <c r="H96" s="9" t="s">
        <v>251</v>
      </c>
      <c r="I96" s="17" t="s">
        <v>250</v>
      </c>
      <c r="J96" s="20" t="b">
        <f t="shared" si="84"/>
        <v>0</v>
      </c>
      <c r="K96" s="8" t="b">
        <f t="shared" si="85"/>
        <v>0</v>
      </c>
      <c r="L96" s="8" t="b">
        <f t="shared" si="86"/>
        <v>0</v>
      </c>
      <c r="M96" s="8" t="b">
        <f t="shared" si="87"/>
        <v>0</v>
      </c>
      <c r="N96" s="8" t="b">
        <f t="shared" si="88"/>
        <v>0</v>
      </c>
      <c r="O96" s="8" t="b">
        <f t="shared" si="89"/>
        <v>0</v>
      </c>
      <c r="P96" s="8" t="b">
        <f t="shared" si="90"/>
        <v>0</v>
      </c>
      <c r="Q96" s="8" t="b">
        <f t="shared" si="91"/>
        <v>0</v>
      </c>
      <c r="R96" s="8" t="b">
        <f t="shared" si="92"/>
        <v>0</v>
      </c>
      <c r="S96" s="8" t="b">
        <f t="shared" si="42"/>
        <v>0</v>
      </c>
      <c r="T96" s="8" t="b">
        <f t="shared" si="93"/>
        <v>0</v>
      </c>
      <c r="U96" s="8" t="b">
        <f t="shared" si="99"/>
        <v>0</v>
      </c>
      <c r="V96" s="8" t="b">
        <f t="shared" si="94"/>
        <v>0</v>
      </c>
      <c r="W96" s="8" t="b">
        <f t="shared" si="95"/>
        <v>0</v>
      </c>
      <c r="X96" s="8" t="b">
        <f t="shared" si="96"/>
        <v>1</v>
      </c>
      <c r="Y96" s="8" t="b">
        <f t="shared" si="97"/>
        <v>0</v>
      </c>
      <c r="Z96" s="8" t="b">
        <f t="shared" si="98"/>
        <v>0</v>
      </c>
      <c r="AA96" s="8" t="b">
        <f t="shared" si="48"/>
        <v>0</v>
      </c>
      <c r="AB96" s="8" t="b">
        <f t="shared" si="49"/>
        <v>0</v>
      </c>
      <c r="AC96" s="8" t="b">
        <f t="shared" si="50"/>
        <v>0</v>
      </c>
      <c r="AD96" s="8" t="b">
        <f t="shared" si="51"/>
        <v>0</v>
      </c>
      <c r="AE96" s="8" t="b">
        <f t="shared" si="52"/>
        <v>0</v>
      </c>
    </row>
    <row r="97" spans="1:31" s="12" customFormat="1" ht="36">
      <c r="A97" s="4" t="s">
        <v>245</v>
      </c>
      <c r="B97" s="8" t="s">
        <v>246</v>
      </c>
      <c r="C97" s="8" t="s">
        <v>247</v>
      </c>
      <c r="D97" s="21" t="s">
        <v>322</v>
      </c>
      <c r="E97" s="16">
        <v>1</v>
      </c>
      <c r="F97" s="22" t="s">
        <v>340</v>
      </c>
      <c r="G97" s="8" t="s">
        <v>106</v>
      </c>
      <c r="H97" s="9" t="s">
        <v>137</v>
      </c>
      <c r="I97" s="17" t="s">
        <v>107</v>
      </c>
      <c r="J97" s="20" t="b">
        <f t="shared" si="84"/>
        <v>0</v>
      </c>
      <c r="K97" s="8" t="b">
        <f t="shared" si="85"/>
        <v>0</v>
      </c>
      <c r="L97" s="8" t="b">
        <f t="shared" si="86"/>
        <v>0</v>
      </c>
      <c r="M97" s="8" t="b">
        <f t="shared" si="87"/>
        <v>0</v>
      </c>
      <c r="N97" s="8" t="b">
        <f t="shared" si="88"/>
        <v>0</v>
      </c>
      <c r="O97" s="8" t="b">
        <f t="shared" si="89"/>
        <v>0</v>
      </c>
      <c r="P97" s="8" t="b">
        <f t="shared" si="90"/>
        <v>0</v>
      </c>
      <c r="Q97" s="8" t="b">
        <f t="shared" si="91"/>
        <v>0</v>
      </c>
      <c r="R97" s="8" t="b">
        <f t="shared" si="92"/>
        <v>0</v>
      </c>
      <c r="S97" s="8" t="b">
        <f t="shared" si="42"/>
        <v>0</v>
      </c>
      <c r="T97" s="8" t="b">
        <f t="shared" si="93"/>
        <v>0</v>
      </c>
      <c r="U97" s="8" t="b">
        <f t="shared" si="99"/>
        <v>0</v>
      </c>
      <c r="V97" s="8" t="b">
        <f t="shared" si="94"/>
        <v>0</v>
      </c>
      <c r="W97" s="8" t="b">
        <f t="shared" si="95"/>
        <v>0</v>
      </c>
      <c r="X97" s="8" t="b">
        <f t="shared" si="96"/>
        <v>0</v>
      </c>
      <c r="Y97" s="8" t="b">
        <f t="shared" si="97"/>
        <v>1</v>
      </c>
      <c r="Z97" s="8" t="b">
        <f t="shared" si="98"/>
        <v>0</v>
      </c>
      <c r="AA97" s="8" t="b">
        <f t="shared" si="48"/>
        <v>0</v>
      </c>
      <c r="AB97" s="8" t="b">
        <f t="shared" si="49"/>
        <v>0</v>
      </c>
      <c r="AC97" s="8" t="b">
        <f t="shared" si="50"/>
        <v>0</v>
      </c>
      <c r="AD97" s="8" t="b">
        <f t="shared" si="51"/>
        <v>0</v>
      </c>
      <c r="AE97" s="8" t="b">
        <f t="shared" si="52"/>
        <v>0</v>
      </c>
    </row>
    <row r="98" spans="1:31" s="12" customFormat="1" ht="48">
      <c r="A98" s="4" t="s">
        <v>363</v>
      </c>
      <c r="B98" s="8" t="s">
        <v>280</v>
      </c>
      <c r="C98" s="8" t="s">
        <v>281</v>
      </c>
      <c r="D98" s="21" t="s">
        <v>85</v>
      </c>
      <c r="E98" s="16">
        <v>1</v>
      </c>
      <c r="F98" s="22" t="s">
        <v>406</v>
      </c>
      <c r="G98" s="8" t="s">
        <v>506</v>
      </c>
      <c r="H98" s="9" t="s">
        <v>137</v>
      </c>
      <c r="I98" s="17" t="s">
        <v>176</v>
      </c>
      <c r="J98" s="20" t="b">
        <f aca="true" t="shared" si="100" ref="J98:J104">AND(A98="001",F98="Oahu")</f>
        <v>0</v>
      </c>
      <c r="K98" s="8" t="b">
        <f aca="true" t="shared" si="101" ref="K98:K104">AND(A98="002",F98="Oahu")</f>
        <v>0</v>
      </c>
      <c r="L98" s="8" t="b">
        <f aca="true" t="shared" si="102" ref="L98:L104">AND(A98="002",F98="Maui")</f>
        <v>0</v>
      </c>
      <c r="M98" s="8" t="b">
        <f aca="true" t="shared" si="103" ref="M98:M104">AND(A98="002",F98="Molokai")</f>
        <v>0</v>
      </c>
      <c r="N98" s="8" t="b">
        <f aca="true" t="shared" si="104" ref="N98:N104">AND(A98="K1",F98="Oahu")</f>
        <v>0</v>
      </c>
      <c r="O98" s="8" t="b">
        <f aca="true" t="shared" si="105" ref="O98:O104">AND(A98="004",F98="Oahu")</f>
        <v>0</v>
      </c>
      <c r="P98" s="8" t="b">
        <f aca="true" t="shared" si="106" ref="P98:P104">AND(A98="004",F98="Kauai")</f>
        <v>0</v>
      </c>
      <c r="Q98" s="8" t="b">
        <f aca="true" t="shared" si="107" ref="Q98:Q104">AND(A98="005",F98="Kauai")</f>
        <v>0</v>
      </c>
      <c r="R98" s="8" t="b">
        <f aca="true" t="shared" si="108" ref="R98:R104">AND(A98="010",F98="Oahu")</f>
        <v>0</v>
      </c>
      <c r="S98" s="8" t="b">
        <f t="shared" si="42"/>
        <v>0</v>
      </c>
      <c r="T98" s="8" t="b">
        <f aca="true" t="shared" si="109" ref="T98:T104">AND(A98="K2",F98="Oahu")</f>
        <v>0</v>
      </c>
      <c r="U98" s="8" t="b">
        <f t="shared" si="99"/>
        <v>0</v>
      </c>
      <c r="V98" s="8" t="b">
        <f aca="true" t="shared" si="110" ref="V98:V104">AND(A98="013",F98="Oahu")</f>
        <v>0</v>
      </c>
      <c r="W98" s="8" t="b">
        <f aca="true" t="shared" si="111" ref="W98:W104">AND(A98="013",F98="Kauai")</f>
        <v>0</v>
      </c>
      <c r="X98" s="8" t="b">
        <f aca="true" t="shared" si="112" ref="X98:X104">AND(A98="014",F98="Oahu")</f>
        <v>0</v>
      </c>
      <c r="Y98" s="8" t="b">
        <f aca="true" t="shared" si="113" ref="Y98:Y104">AND(A98="014",F98="Kauai")</f>
        <v>0</v>
      </c>
      <c r="Z98" s="8" t="b">
        <f aca="true" t="shared" si="114" ref="Z98:Z104">AND(A98="015",F98="Oahu")</f>
        <v>1</v>
      </c>
      <c r="AA98" s="8" t="b">
        <f t="shared" si="48"/>
        <v>0</v>
      </c>
      <c r="AB98" s="8" t="b">
        <f t="shared" si="49"/>
        <v>0</v>
      </c>
      <c r="AC98" s="8" t="b">
        <f t="shared" si="50"/>
        <v>0</v>
      </c>
      <c r="AD98" s="8" t="b">
        <f t="shared" si="51"/>
        <v>0</v>
      </c>
      <c r="AE98" s="8" t="b">
        <f t="shared" si="52"/>
        <v>0</v>
      </c>
    </row>
    <row r="99" spans="1:31" s="12" customFormat="1" ht="36">
      <c r="A99" s="4" t="s">
        <v>177</v>
      </c>
      <c r="B99" s="8" t="s">
        <v>178</v>
      </c>
      <c r="C99" s="8" t="s">
        <v>179</v>
      </c>
      <c r="D99" s="21" t="s">
        <v>274</v>
      </c>
      <c r="E99" s="16">
        <v>1</v>
      </c>
      <c r="F99" s="22" t="s">
        <v>340</v>
      </c>
      <c r="G99" s="8" t="s">
        <v>275</v>
      </c>
      <c r="H99" s="9" t="s">
        <v>137</v>
      </c>
      <c r="I99" s="17" t="s">
        <v>276</v>
      </c>
      <c r="J99" s="20" t="b">
        <f t="shared" si="100"/>
        <v>0</v>
      </c>
      <c r="K99" s="8" t="b">
        <f t="shared" si="101"/>
        <v>0</v>
      </c>
      <c r="L99" s="8" t="b">
        <f t="shared" si="102"/>
        <v>0</v>
      </c>
      <c r="M99" s="8" t="b">
        <f t="shared" si="103"/>
        <v>0</v>
      </c>
      <c r="N99" s="8" t="b">
        <f t="shared" si="104"/>
        <v>0</v>
      </c>
      <c r="O99" s="8" t="b">
        <f t="shared" si="105"/>
        <v>0</v>
      </c>
      <c r="P99" s="8" t="b">
        <f t="shared" si="106"/>
        <v>0</v>
      </c>
      <c r="Q99" s="8" t="b">
        <f t="shared" si="107"/>
        <v>0</v>
      </c>
      <c r="R99" s="8" t="b">
        <f t="shared" si="108"/>
        <v>0</v>
      </c>
      <c r="S99" s="8" t="b">
        <f t="shared" si="42"/>
        <v>1</v>
      </c>
      <c r="T99" s="8" t="b">
        <f t="shared" si="109"/>
        <v>0</v>
      </c>
      <c r="U99" s="8" t="b">
        <f t="shared" si="99"/>
        <v>0</v>
      </c>
      <c r="V99" s="8" t="b">
        <f t="shared" si="110"/>
        <v>0</v>
      </c>
      <c r="W99" s="8" t="b">
        <f t="shared" si="111"/>
        <v>0</v>
      </c>
      <c r="X99" s="8" t="b">
        <f t="shared" si="112"/>
        <v>0</v>
      </c>
      <c r="Y99" s="8" t="b">
        <f t="shared" si="113"/>
        <v>0</v>
      </c>
      <c r="Z99" s="8" t="b">
        <f t="shared" si="114"/>
        <v>0</v>
      </c>
      <c r="AA99" s="8" t="b">
        <f t="shared" si="48"/>
        <v>0</v>
      </c>
      <c r="AB99" s="8" t="b">
        <f t="shared" si="49"/>
        <v>0</v>
      </c>
      <c r="AC99" s="8" t="b">
        <f t="shared" si="50"/>
        <v>0</v>
      </c>
      <c r="AD99" s="8" t="b">
        <f t="shared" si="51"/>
        <v>0</v>
      </c>
      <c r="AE99" s="8" t="b">
        <f t="shared" si="52"/>
        <v>0</v>
      </c>
    </row>
    <row r="100" spans="1:31" s="12" customFormat="1" ht="36">
      <c r="A100" s="4" t="s">
        <v>363</v>
      </c>
      <c r="B100" s="8" t="s">
        <v>280</v>
      </c>
      <c r="C100" s="8" t="s">
        <v>281</v>
      </c>
      <c r="D100" s="21" t="s">
        <v>55</v>
      </c>
      <c r="E100" s="16">
        <v>1</v>
      </c>
      <c r="F100" s="22" t="s">
        <v>406</v>
      </c>
      <c r="G100" s="8" t="s">
        <v>506</v>
      </c>
      <c r="H100" s="9" t="s">
        <v>229</v>
      </c>
      <c r="I100" s="17" t="s">
        <v>417</v>
      </c>
      <c r="J100" s="20" t="b">
        <f t="shared" si="100"/>
        <v>0</v>
      </c>
      <c r="K100" s="8" t="b">
        <f t="shared" si="101"/>
        <v>0</v>
      </c>
      <c r="L100" s="8" t="b">
        <f t="shared" si="102"/>
        <v>0</v>
      </c>
      <c r="M100" s="8" t="b">
        <f t="shared" si="103"/>
        <v>0</v>
      </c>
      <c r="N100" s="8" t="b">
        <f t="shared" si="104"/>
        <v>0</v>
      </c>
      <c r="O100" s="8" t="b">
        <f t="shared" si="105"/>
        <v>0</v>
      </c>
      <c r="P100" s="8" t="b">
        <f t="shared" si="106"/>
        <v>0</v>
      </c>
      <c r="Q100" s="8" t="b">
        <f t="shared" si="107"/>
        <v>0</v>
      </c>
      <c r="R100" s="8" t="b">
        <f t="shared" si="108"/>
        <v>0</v>
      </c>
      <c r="S100" s="8" t="b">
        <f aca="true" t="shared" si="115" ref="S100:S105">AND(A100="012",F100="Kauai")</f>
        <v>0</v>
      </c>
      <c r="T100" s="8" t="b">
        <f t="shared" si="109"/>
        <v>0</v>
      </c>
      <c r="U100" s="8" t="b">
        <f t="shared" si="99"/>
        <v>0</v>
      </c>
      <c r="V100" s="8" t="b">
        <f t="shared" si="110"/>
        <v>0</v>
      </c>
      <c r="W100" s="8" t="b">
        <f t="shared" si="111"/>
        <v>0</v>
      </c>
      <c r="X100" s="8" t="b">
        <f t="shared" si="112"/>
        <v>0</v>
      </c>
      <c r="Y100" s="8" t="b">
        <f t="shared" si="113"/>
        <v>0</v>
      </c>
      <c r="Z100" s="8" t="b">
        <f t="shared" si="114"/>
        <v>1</v>
      </c>
      <c r="AA100" s="8" t="b">
        <f t="shared" si="48"/>
        <v>0</v>
      </c>
      <c r="AB100" s="8" t="b">
        <f t="shared" si="49"/>
        <v>0</v>
      </c>
      <c r="AC100" s="8" t="b">
        <f t="shared" si="50"/>
        <v>0</v>
      </c>
      <c r="AD100" s="8" t="b">
        <f t="shared" si="51"/>
        <v>0</v>
      </c>
      <c r="AE100" s="8" t="b">
        <f t="shared" si="52"/>
        <v>0</v>
      </c>
    </row>
    <row r="101" spans="1:31" s="12" customFormat="1" ht="24">
      <c r="A101" s="4" t="s">
        <v>296</v>
      </c>
      <c r="B101" s="8" t="s">
        <v>297</v>
      </c>
      <c r="C101" s="8" t="s">
        <v>298</v>
      </c>
      <c r="D101" s="21" t="s">
        <v>355</v>
      </c>
      <c r="E101" s="16">
        <v>1</v>
      </c>
      <c r="F101" s="22" t="s">
        <v>340</v>
      </c>
      <c r="G101" s="8" t="s">
        <v>496</v>
      </c>
      <c r="H101" s="9" t="s">
        <v>236</v>
      </c>
      <c r="I101" s="17" t="s">
        <v>496</v>
      </c>
      <c r="J101" s="20" t="b">
        <f t="shared" si="100"/>
        <v>0</v>
      </c>
      <c r="K101" s="8" t="b">
        <f t="shared" si="101"/>
        <v>0</v>
      </c>
      <c r="L101" s="8" t="b">
        <f t="shared" si="102"/>
        <v>0</v>
      </c>
      <c r="M101" s="8" t="b">
        <f t="shared" si="103"/>
        <v>0</v>
      </c>
      <c r="N101" s="8" t="b">
        <f t="shared" si="104"/>
        <v>0</v>
      </c>
      <c r="O101" s="8" t="b">
        <f t="shared" si="105"/>
        <v>0</v>
      </c>
      <c r="P101" s="8" t="b">
        <f t="shared" si="106"/>
        <v>0</v>
      </c>
      <c r="Q101" s="8" t="b">
        <f t="shared" si="107"/>
        <v>0</v>
      </c>
      <c r="R101" s="8" t="b">
        <f t="shared" si="108"/>
        <v>0</v>
      </c>
      <c r="S101" s="8" t="b">
        <f t="shared" si="115"/>
        <v>0</v>
      </c>
      <c r="T101" s="8" t="b">
        <f t="shared" si="109"/>
        <v>0</v>
      </c>
      <c r="U101" s="8" t="b">
        <f t="shared" si="99"/>
        <v>0</v>
      </c>
      <c r="V101" s="8" t="b">
        <f t="shared" si="110"/>
        <v>0</v>
      </c>
      <c r="W101" s="8" t="b">
        <f t="shared" si="111"/>
        <v>1</v>
      </c>
      <c r="X101" s="8" t="b">
        <f t="shared" si="112"/>
        <v>0</v>
      </c>
      <c r="Y101" s="8" t="b">
        <f t="shared" si="113"/>
        <v>0</v>
      </c>
      <c r="Z101" s="8" t="b">
        <f t="shared" si="114"/>
        <v>0</v>
      </c>
      <c r="AA101" s="8" t="b">
        <f t="shared" si="48"/>
        <v>0</v>
      </c>
      <c r="AB101" s="8" t="b">
        <f t="shared" si="49"/>
        <v>0</v>
      </c>
      <c r="AC101" s="8" t="b">
        <f t="shared" si="50"/>
        <v>0</v>
      </c>
      <c r="AD101" s="8" t="b">
        <f t="shared" si="51"/>
        <v>0</v>
      </c>
      <c r="AE101" s="8" t="b">
        <f t="shared" si="52"/>
        <v>0</v>
      </c>
    </row>
    <row r="102" spans="1:31" s="12" customFormat="1" ht="156">
      <c r="A102" s="4" t="s">
        <v>424</v>
      </c>
      <c r="B102" s="8" t="s">
        <v>378</v>
      </c>
      <c r="C102" s="8" t="s">
        <v>195</v>
      </c>
      <c r="D102" s="21" t="s">
        <v>222</v>
      </c>
      <c r="E102" s="16">
        <v>1</v>
      </c>
      <c r="F102" s="22" t="s">
        <v>340</v>
      </c>
      <c r="G102" s="8" t="s">
        <v>223</v>
      </c>
      <c r="H102" s="9" t="s">
        <v>54</v>
      </c>
      <c r="I102" s="17" t="s">
        <v>224</v>
      </c>
      <c r="J102" s="20" t="b">
        <f t="shared" si="100"/>
        <v>0</v>
      </c>
      <c r="K102" s="8" t="b">
        <f t="shared" si="101"/>
        <v>0</v>
      </c>
      <c r="L102" s="8" t="b">
        <f t="shared" si="102"/>
        <v>0</v>
      </c>
      <c r="M102" s="8" t="b">
        <f t="shared" si="103"/>
        <v>0</v>
      </c>
      <c r="N102" s="8" t="b">
        <f t="shared" si="104"/>
        <v>0</v>
      </c>
      <c r="O102" s="8" t="b">
        <f t="shared" si="105"/>
        <v>0</v>
      </c>
      <c r="P102" s="8" t="b">
        <f t="shared" si="106"/>
        <v>0</v>
      </c>
      <c r="Q102" s="8" t="b">
        <f t="shared" si="107"/>
        <v>0</v>
      </c>
      <c r="R102" s="8" t="b">
        <f t="shared" si="108"/>
        <v>0</v>
      </c>
      <c r="S102" s="8" t="b">
        <f t="shared" si="115"/>
        <v>0</v>
      </c>
      <c r="T102" s="8" t="b">
        <f t="shared" si="109"/>
        <v>0</v>
      </c>
      <c r="U102" s="8" t="b">
        <f t="shared" si="99"/>
        <v>1</v>
      </c>
      <c r="V102" s="8" t="b">
        <f t="shared" si="110"/>
        <v>0</v>
      </c>
      <c r="W102" s="8" t="b">
        <f t="shared" si="111"/>
        <v>0</v>
      </c>
      <c r="X102" s="8" t="b">
        <f t="shared" si="112"/>
        <v>0</v>
      </c>
      <c r="Y102" s="8" t="b">
        <f t="shared" si="113"/>
        <v>0</v>
      </c>
      <c r="Z102" s="8" t="b">
        <f t="shared" si="114"/>
        <v>0</v>
      </c>
      <c r="AA102" s="8" t="b">
        <f t="shared" si="48"/>
        <v>0</v>
      </c>
      <c r="AB102" s="8" t="b">
        <f t="shared" si="49"/>
        <v>0</v>
      </c>
      <c r="AC102" s="8" t="b">
        <f t="shared" si="50"/>
        <v>0</v>
      </c>
      <c r="AD102" s="8" t="b">
        <f t="shared" si="51"/>
        <v>0</v>
      </c>
      <c r="AE102" s="8" t="b">
        <f t="shared" si="52"/>
        <v>0</v>
      </c>
    </row>
    <row r="103" spans="1:31" s="12" customFormat="1" ht="72">
      <c r="A103" s="4" t="s">
        <v>363</v>
      </c>
      <c r="B103" s="8" t="s">
        <v>280</v>
      </c>
      <c r="C103" s="8" t="s">
        <v>281</v>
      </c>
      <c r="D103" s="21" t="s">
        <v>43</v>
      </c>
      <c r="E103" s="16">
        <v>1</v>
      </c>
      <c r="F103" s="22" t="s">
        <v>406</v>
      </c>
      <c r="G103" s="17" t="s">
        <v>224</v>
      </c>
      <c r="H103" s="9" t="s">
        <v>480</v>
      </c>
      <c r="I103" s="47" t="s">
        <v>479</v>
      </c>
      <c r="J103" s="20" t="b">
        <f t="shared" si="100"/>
        <v>0</v>
      </c>
      <c r="K103" s="8" t="b">
        <f t="shared" si="101"/>
        <v>0</v>
      </c>
      <c r="L103" s="8" t="b">
        <f t="shared" si="102"/>
        <v>0</v>
      </c>
      <c r="M103" s="8" t="b">
        <f t="shared" si="103"/>
        <v>0</v>
      </c>
      <c r="N103" s="8" t="b">
        <f t="shared" si="104"/>
        <v>0</v>
      </c>
      <c r="O103" s="8" t="b">
        <f t="shared" si="105"/>
        <v>0</v>
      </c>
      <c r="P103" s="8" t="b">
        <f t="shared" si="106"/>
        <v>0</v>
      </c>
      <c r="Q103" s="8" t="b">
        <f t="shared" si="107"/>
        <v>0</v>
      </c>
      <c r="R103" s="8" t="b">
        <f t="shared" si="108"/>
        <v>0</v>
      </c>
      <c r="S103" s="8" t="b">
        <f t="shared" si="115"/>
        <v>0</v>
      </c>
      <c r="T103" s="8" t="b">
        <f t="shared" si="109"/>
        <v>0</v>
      </c>
      <c r="U103" s="8" t="b">
        <f aca="true" t="shared" si="116" ref="U103:U108">AND(A103="K2",F103="Kauai")</f>
        <v>0</v>
      </c>
      <c r="V103" s="8" t="b">
        <f t="shared" si="110"/>
        <v>0</v>
      </c>
      <c r="W103" s="8" t="b">
        <f t="shared" si="111"/>
        <v>0</v>
      </c>
      <c r="X103" s="8" t="b">
        <f t="shared" si="112"/>
        <v>0</v>
      </c>
      <c r="Y103" s="8" t="b">
        <f t="shared" si="113"/>
        <v>0</v>
      </c>
      <c r="Z103" s="8" t="b">
        <f t="shared" si="114"/>
        <v>1</v>
      </c>
      <c r="AA103" s="8" t="b">
        <f t="shared" si="48"/>
        <v>0</v>
      </c>
      <c r="AB103" s="8" t="b">
        <f t="shared" si="49"/>
        <v>0</v>
      </c>
      <c r="AC103" s="8" t="b">
        <f t="shared" si="50"/>
        <v>0</v>
      </c>
      <c r="AD103" s="8" t="b">
        <f t="shared" si="51"/>
        <v>0</v>
      </c>
      <c r="AE103" s="8" t="b">
        <f t="shared" si="52"/>
        <v>0</v>
      </c>
    </row>
    <row r="104" spans="1:31" s="12" customFormat="1" ht="24">
      <c r="A104" s="4" t="s">
        <v>245</v>
      </c>
      <c r="B104" s="8" t="s">
        <v>246</v>
      </c>
      <c r="C104" s="8" t="s">
        <v>247</v>
      </c>
      <c r="D104" s="21" t="s">
        <v>356</v>
      </c>
      <c r="E104" s="16">
        <v>1</v>
      </c>
      <c r="F104" s="22" t="s">
        <v>340</v>
      </c>
      <c r="G104" s="8" t="s">
        <v>382</v>
      </c>
      <c r="H104" s="9" t="s">
        <v>481</v>
      </c>
      <c r="I104" s="17" t="s">
        <v>382</v>
      </c>
      <c r="J104" s="20" t="b">
        <f t="shared" si="100"/>
        <v>0</v>
      </c>
      <c r="K104" s="8" t="b">
        <f t="shared" si="101"/>
        <v>0</v>
      </c>
      <c r="L104" s="8" t="b">
        <f t="shared" si="102"/>
        <v>0</v>
      </c>
      <c r="M104" s="8" t="b">
        <f t="shared" si="103"/>
        <v>0</v>
      </c>
      <c r="N104" s="8" t="b">
        <f t="shared" si="104"/>
        <v>0</v>
      </c>
      <c r="O104" s="8" t="b">
        <f t="shared" si="105"/>
        <v>0</v>
      </c>
      <c r="P104" s="8" t="b">
        <f t="shared" si="106"/>
        <v>0</v>
      </c>
      <c r="Q104" s="8" t="b">
        <f t="shared" si="107"/>
        <v>0</v>
      </c>
      <c r="R104" s="8" t="b">
        <f t="shared" si="108"/>
        <v>0</v>
      </c>
      <c r="S104" s="8" t="b">
        <f t="shared" si="115"/>
        <v>0</v>
      </c>
      <c r="T104" s="8" t="b">
        <f t="shared" si="109"/>
        <v>0</v>
      </c>
      <c r="U104" s="8" t="b">
        <f t="shared" si="116"/>
        <v>0</v>
      </c>
      <c r="V104" s="8" t="b">
        <f t="shared" si="110"/>
        <v>0</v>
      </c>
      <c r="W104" s="8" t="b">
        <f t="shared" si="111"/>
        <v>0</v>
      </c>
      <c r="X104" s="8" t="b">
        <f t="shared" si="112"/>
        <v>0</v>
      </c>
      <c r="Y104" s="8" t="b">
        <f t="shared" si="113"/>
        <v>1</v>
      </c>
      <c r="Z104" s="8" t="b">
        <f t="shared" si="114"/>
        <v>0</v>
      </c>
      <c r="AA104" s="8" t="b">
        <f t="shared" si="48"/>
        <v>0</v>
      </c>
      <c r="AB104" s="8" t="b">
        <f t="shared" si="49"/>
        <v>0</v>
      </c>
      <c r="AC104" s="8" t="b">
        <f t="shared" si="50"/>
        <v>0</v>
      </c>
      <c r="AD104" s="8" t="b">
        <f t="shared" si="51"/>
        <v>0</v>
      </c>
      <c r="AE104" s="8" t="b">
        <f t="shared" si="52"/>
        <v>0</v>
      </c>
    </row>
    <row r="105" spans="1:31" s="12" customFormat="1" ht="36">
      <c r="A105" s="4" t="s">
        <v>296</v>
      </c>
      <c r="B105" s="8" t="s">
        <v>297</v>
      </c>
      <c r="C105" s="8" t="s">
        <v>298</v>
      </c>
      <c r="D105" s="21" t="s">
        <v>133</v>
      </c>
      <c r="E105" s="16">
        <v>1</v>
      </c>
      <c r="F105" s="22" t="s">
        <v>406</v>
      </c>
      <c r="G105" s="8" t="s">
        <v>134</v>
      </c>
      <c r="H105" s="9" t="s">
        <v>7</v>
      </c>
      <c r="I105" s="17" t="s">
        <v>135</v>
      </c>
      <c r="J105" s="20" t="b">
        <f aca="true" t="shared" si="117" ref="J105:J111">AND(A105="001",F105="Oahu")</f>
        <v>0</v>
      </c>
      <c r="K105" s="8" t="b">
        <f aca="true" t="shared" si="118" ref="K105:K111">AND(A105="002",F105="Oahu")</f>
        <v>0</v>
      </c>
      <c r="L105" s="8" t="b">
        <f aca="true" t="shared" si="119" ref="L105:L111">AND(A105="002",F105="Maui")</f>
        <v>0</v>
      </c>
      <c r="M105" s="8" t="b">
        <f aca="true" t="shared" si="120" ref="M105:M111">AND(A105="002",F105="Molokai")</f>
        <v>0</v>
      </c>
      <c r="N105" s="8" t="b">
        <f aca="true" t="shared" si="121" ref="N105:N111">AND(A105="K1",F105="Oahu")</f>
        <v>0</v>
      </c>
      <c r="O105" s="8" t="b">
        <f aca="true" t="shared" si="122" ref="O105:O111">AND(A105="004",F105="Oahu")</f>
        <v>0</v>
      </c>
      <c r="P105" s="8" t="b">
        <f aca="true" t="shared" si="123" ref="P105:P111">AND(A105="004",F105="Kauai")</f>
        <v>0</v>
      </c>
      <c r="Q105" s="8" t="b">
        <f aca="true" t="shared" si="124" ref="Q105:Q111">AND(A105="005",F105="Kauai")</f>
        <v>0</v>
      </c>
      <c r="R105" s="8" t="b">
        <f aca="true" t="shared" si="125" ref="R105:R111">AND(A105="010",F105="Oahu")</f>
        <v>0</v>
      </c>
      <c r="S105" s="8" t="b">
        <f t="shared" si="115"/>
        <v>0</v>
      </c>
      <c r="T105" s="8" t="b">
        <f aca="true" t="shared" si="126" ref="T105:T111">AND(A105="K2",F105="Oahu")</f>
        <v>0</v>
      </c>
      <c r="U105" s="8" t="b">
        <f t="shared" si="116"/>
        <v>0</v>
      </c>
      <c r="V105" s="8" t="b">
        <f aca="true" t="shared" si="127" ref="V105:V111">AND(A105="013",F105="Oahu")</f>
        <v>1</v>
      </c>
      <c r="W105" s="8" t="b">
        <f aca="true" t="shared" si="128" ref="W105:W111">AND(A105="013",F105="Kauai")</f>
        <v>0</v>
      </c>
      <c r="X105" s="8" t="b">
        <f aca="true" t="shared" si="129" ref="X105:X111">AND(A105="014",F105="Oahu")</f>
        <v>0</v>
      </c>
      <c r="Y105" s="8" t="b">
        <f aca="true" t="shared" si="130" ref="Y105:Y111">AND(A105="014",F105="Kauai")</f>
        <v>0</v>
      </c>
      <c r="Z105" s="8" t="b">
        <f aca="true" t="shared" si="131" ref="Z105:Z111">AND(A105="015",F105="Oahu")</f>
        <v>0</v>
      </c>
      <c r="AA105" s="8" t="b">
        <f t="shared" si="48"/>
        <v>0</v>
      </c>
      <c r="AB105" s="8" t="b">
        <f t="shared" si="49"/>
        <v>0</v>
      </c>
      <c r="AC105" s="8" t="b">
        <f t="shared" si="50"/>
        <v>0</v>
      </c>
      <c r="AD105" s="8" t="b">
        <f t="shared" si="51"/>
        <v>0</v>
      </c>
      <c r="AE105" s="8" t="b">
        <f t="shared" si="52"/>
        <v>0</v>
      </c>
    </row>
    <row r="106" spans="1:31" s="12" customFormat="1" ht="96">
      <c r="A106" s="4" t="s">
        <v>245</v>
      </c>
      <c r="B106" s="8" t="s">
        <v>246</v>
      </c>
      <c r="C106" s="8" t="s">
        <v>247</v>
      </c>
      <c r="D106" s="21" t="s">
        <v>114</v>
      </c>
      <c r="E106" s="16">
        <v>1</v>
      </c>
      <c r="F106" s="22" t="s">
        <v>340</v>
      </c>
      <c r="G106" s="8" t="s">
        <v>115</v>
      </c>
      <c r="H106" s="9" t="s">
        <v>116</v>
      </c>
      <c r="I106" s="17" t="s">
        <v>115</v>
      </c>
      <c r="J106" s="20" t="b">
        <f t="shared" si="117"/>
        <v>0</v>
      </c>
      <c r="K106" s="8" t="b">
        <f t="shared" si="118"/>
        <v>0</v>
      </c>
      <c r="L106" s="8" t="b">
        <f t="shared" si="119"/>
        <v>0</v>
      </c>
      <c r="M106" s="8" t="b">
        <f t="shared" si="120"/>
        <v>0</v>
      </c>
      <c r="N106" s="8" t="b">
        <f t="shared" si="121"/>
        <v>0</v>
      </c>
      <c r="O106" s="8" t="b">
        <f t="shared" si="122"/>
        <v>0</v>
      </c>
      <c r="P106" s="8" t="b">
        <f t="shared" si="123"/>
        <v>0</v>
      </c>
      <c r="Q106" s="8" t="b">
        <f t="shared" si="124"/>
        <v>0</v>
      </c>
      <c r="R106" s="8" t="b">
        <f t="shared" si="125"/>
        <v>0</v>
      </c>
      <c r="S106" s="8" t="b">
        <f aca="true" t="shared" si="132" ref="S106:S111">AND(A106="012",F106="Kauai")</f>
        <v>0</v>
      </c>
      <c r="T106" s="8" t="b">
        <f t="shared" si="126"/>
        <v>0</v>
      </c>
      <c r="U106" s="8" t="b">
        <f t="shared" si="116"/>
        <v>0</v>
      </c>
      <c r="V106" s="8" t="b">
        <f t="shared" si="127"/>
        <v>0</v>
      </c>
      <c r="W106" s="8" t="b">
        <f t="shared" si="128"/>
        <v>0</v>
      </c>
      <c r="X106" s="8" t="b">
        <f t="shared" si="129"/>
        <v>0</v>
      </c>
      <c r="Y106" s="8" t="b">
        <f t="shared" si="130"/>
        <v>1</v>
      </c>
      <c r="Z106" s="8" t="b">
        <f t="shared" si="131"/>
        <v>0</v>
      </c>
      <c r="AA106" s="8" t="b">
        <f t="shared" si="48"/>
        <v>0</v>
      </c>
      <c r="AB106" s="8" t="b">
        <f t="shared" si="49"/>
        <v>0</v>
      </c>
      <c r="AC106" s="8" t="b">
        <f t="shared" si="50"/>
        <v>0</v>
      </c>
      <c r="AD106" s="8" t="b">
        <f t="shared" si="51"/>
        <v>0</v>
      </c>
      <c r="AE106" s="8" t="b">
        <f t="shared" si="52"/>
        <v>0</v>
      </c>
    </row>
    <row r="107" spans="1:31" s="12" customFormat="1" ht="180">
      <c r="A107" s="4" t="s">
        <v>296</v>
      </c>
      <c r="B107" s="8" t="s">
        <v>297</v>
      </c>
      <c r="C107" s="8" t="s">
        <v>298</v>
      </c>
      <c r="D107" s="21" t="s">
        <v>27</v>
      </c>
      <c r="E107" s="16">
        <v>1</v>
      </c>
      <c r="F107" s="22" t="s">
        <v>340</v>
      </c>
      <c r="G107" s="8" t="s">
        <v>479</v>
      </c>
      <c r="H107" s="9" t="s">
        <v>155</v>
      </c>
      <c r="I107" s="17" t="s">
        <v>366</v>
      </c>
      <c r="J107" s="20" t="b">
        <f t="shared" si="117"/>
        <v>0</v>
      </c>
      <c r="K107" s="8" t="b">
        <f t="shared" si="118"/>
        <v>0</v>
      </c>
      <c r="L107" s="8" t="b">
        <f t="shared" si="119"/>
        <v>0</v>
      </c>
      <c r="M107" s="8" t="b">
        <f t="shared" si="120"/>
        <v>0</v>
      </c>
      <c r="N107" s="8" t="b">
        <f t="shared" si="121"/>
        <v>0</v>
      </c>
      <c r="O107" s="8" t="b">
        <f t="shared" si="122"/>
        <v>0</v>
      </c>
      <c r="P107" s="8" t="b">
        <f t="shared" si="123"/>
        <v>0</v>
      </c>
      <c r="Q107" s="8" t="b">
        <f t="shared" si="124"/>
        <v>0</v>
      </c>
      <c r="R107" s="8" t="b">
        <f t="shared" si="125"/>
        <v>0</v>
      </c>
      <c r="S107" s="8" t="b">
        <f t="shared" si="132"/>
        <v>0</v>
      </c>
      <c r="T107" s="8" t="b">
        <f t="shared" si="126"/>
        <v>0</v>
      </c>
      <c r="U107" s="8" t="b">
        <f t="shared" si="116"/>
        <v>0</v>
      </c>
      <c r="V107" s="8" t="b">
        <f t="shared" si="127"/>
        <v>0</v>
      </c>
      <c r="W107" s="8" t="b">
        <f t="shared" si="128"/>
        <v>1</v>
      </c>
      <c r="X107" s="8" t="b">
        <f t="shared" si="129"/>
        <v>0</v>
      </c>
      <c r="Y107" s="8" t="b">
        <f t="shared" si="130"/>
        <v>0</v>
      </c>
      <c r="Z107" s="8" t="b">
        <f t="shared" si="131"/>
        <v>0</v>
      </c>
      <c r="AA107" s="8" t="b">
        <f t="shared" si="48"/>
        <v>0</v>
      </c>
      <c r="AB107" s="8" t="b">
        <f t="shared" si="49"/>
        <v>0</v>
      </c>
      <c r="AC107" s="8" t="b">
        <f t="shared" si="50"/>
        <v>0</v>
      </c>
      <c r="AD107" s="8" t="b">
        <f t="shared" si="51"/>
        <v>0</v>
      </c>
      <c r="AE107" s="8" t="b">
        <f t="shared" si="52"/>
        <v>0</v>
      </c>
    </row>
    <row r="108" spans="1:31" s="12" customFormat="1" ht="24">
      <c r="A108" s="4" t="s">
        <v>363</v>
      </c>
      <c r="B108" s="8" t="s">
        <v>280</v>
      </c>
      <c r="C108" s="8" t="s">
        <v>65</v>
      </c>
      <c r="D108" s="21" t="s">
        <v>66</v>
      </c>
      <c r="E108" s="16">
        <v>1</v>
      </c>
      <c r="F108" s="22" t="s">
        <v>406</v>
      </c>
      <c r="G108" s="8" t="s">
        <v>67</v>
      </c>
      <c r="H108" s="9" t="s">
        <v>69</v>
      </c>
      <c r="I108" s="17" t="s">
        <v>68</v>
      </c>
      <c r="J108" s="20" t="b">
        <f t="shared" si="117"/>
        <v>0</v>
      </c>
      <c r="K108" s="8" t="b">
        <f t="shared" si="118"/>
        <v>0</v>
      </c>
      <c r="L108" s="8" t="b">
        <f t="shared" si="119"/>
        <v>0</v>
      </c>
      <c r="M108" s="8" t="b">
        <f t="shared" si="120"/>
        <v>0</v>
      </c>
      <c r="N108" s="8" t="b">
        <f t="shared" si="121"/>
        <v>0</v>
      </c>
      <c r="O108" s="8" t="b">
        <f t="shared" si="122"/>
        <v>0</v>
      </c>
      <c r="P108" s="8" t="b">
        <f t="shared" si="123"/>
        <v>0</v>
      </c>
      <c r="Q108" s="8" t="b">
        <f t="shared" si="124"/>
        <v>0</v>
      </c>
      <c r="R108" s="8" t="b">
        <f t="shared" si="125"/>
        <v>0</v>
      </c>
      <c r="S108" s="8" t="b">
        <f t="shared" si="132"/>
        <v>0</v>
      </c>
      <c r="T108" s="8" t="b">
        <f t="shared" si="126"/>
        <v>0</v>
      </c>
      <c r="U108" s="8" t="b">
        <f t="shared" si="116"/>
        <v>0</v>
      </c>
      <c r="V108" s="8" t="b">
        <f t="shared" si="127"/>
        <v>0</v>
      </c>
      <c r="W108" s="8" t="b">
        <f t="shared" si="128"/>
        <v>0</v>
      </c>
      <c r="X108" s="8" t="b">
        <f t="shared" si="129"/>
        <v>0</v>
      </c>
      <c r="Y108" s="8" t="b">
        <f t="shared" si="130"/>
        <v>0</v>
      </c>
      <c r="Z108" s="8" t="b">
        <f t="shared" si="131"/>
        <v>1</v>
      </c>
      <c r="AA108" s="8" t="b">
        <f t="shared" si="48"/>
        <v>0</v>
      </c>
      <c r="AB108" s="8" t="b">
        <f t="shared" si="49"/>
        <v>0</v>
      </c>
      <c r="AC108" s="8" t="b">
        <f t="shared" si="50"/>
        <v>0</v>
      </c>
      <c r="AD108" s="8" t="b">
        <f t="shared" si="51"/>
        <v>0</v>
      </c>
      <c r="AE108" s="8" t="b">
        <f t="shared" si="52"/>
        <v>0</v>
      </c>
    </row>
    <row r="109" spans="1:31" s="12" customFormat="1" ht="36">
      <c r="A109" s="4" t="s">
        <v>363</v>
      </c>
      <c r="B109" s="8" t="s">
        <v>280</v>
      </c>
      <c r="C109" s="8" t="s">
        <v>65</v>
      </c>
      <c r="D109" s="21" t="s">
        <v>152</v>
      </c>
      <c r="E109" s="16">
        <v>1</v>
      </c>
      <c r="F109" s="22" t="s">
        <v>184</v>
      </c>
      <c r="G109" s="49">
        <v>36659</v>
      </c>
      <c r="H109" s="9" t="s">
        <v>400</v>
      </c>
      <c r="I109" s="17" t="s">
        <v>402</v>
      </c>
      <c r="J109" s="20" t="b">
        <f t="shared" si="117"/>
        <v>0</v>
      </c>
      <c r="K109" s="8" t="b">
        <f t="shared" si="118"/>
        <v>0</v>
      </c>
      <c r="L109" s="8" t="b">
        <f t="shared" si="119"/>
        <v>0</v>
      </c>
      <c r="M109" s="8" t="b">
        <f t="shared" si="120"/>
        <v>0</v>
      </c>
      <c r="N109" s="8" t="b">
        <f t="shared" si="121"/>
        <v>0</v>
      </c>
      <c r="O109" s="8" t="b">
        <f t="shared" si="122"/>
        <v>0</v>
      </c>
      <c r="P109" s="8" t="b">
        <f t="shared" si="123"/>
        <v>0</v>
      </c>
      <c r="Q109" s="8" t="b">
        <f t="shared" si="124"/>
        <v>0</v>
      </c>
      <c r="R109" s="8" t="b">
        <f t="shared" si="125"/>
        <v>0</v>
      </c>
      <c r="S109" s="8" t="b">
        <f t="shared" si="132"/>
        <v>0</v>
      </c>
      <c r="T109" s="8" t="b">
        <f t="shared" si="126"/>
        <v>0</v>
      </c>
      <c r="U109" s="8" t="b">
        <f aca="true" t="shared" si="133" ref="U109:U114">AND(A109="K2",F109="Kauai")</f>
        <v>0</v>
      </c>
      <c r="V109" s="8" t="b">
        <f t="shared" si="127"/>
        <v>0</v>
      </c>
      <c r="W109" s="8" t="b">
        <f t="shared" si="128"/>
        <v>0</v>
      </c>
      <c r="X109" s="8" t="b">
        <f t="shared" si="129"/>
        <v>0</v>
      </c>
      <c r="Y109" s="8" t="b">
        <f t="shared" si="130"/>
        <v>0</v>
      </c>
      <c r="Z109" s="8" t="b">
        <f t="shared" si="131"/>
        <v>0</v>
      </c>
      <c r="AA109" s="8" t="b">
        <f t="shared" si="48"/>
        <v>1</v>
      </c>
      <c r="AB109" s="8" t="b">
        <f t="shared" si="49"/>
        <v>0</v>
      </c>
      <c r="AC109" s="8" t="b">
        <f t="shared" si="50"/>
        <v>0</v>
      </c>
      <c r="AD109" s="8" t="b">
        <f t="shared" si="51"/>
        <v>0</v>
      </c>
      <c r="AE109" s="8" t="b">
        <f t="shared" si="52"/>
        <v>0</v>
      </c>
    </row>
    <row r="110" spans="1:31" s="12" customFormat="1" ht="36">
      <c r="A110" s="11" t="s">
        <v>389</v>
      </c>
      <c r="B110" s="8" t="s">
        <v>170</v>
      </c>
      <c r="C110" s="8" t="s">
        <v>207</v>
      </c>
      <c r="D110" s="21" t="s">
        <v>153</v>
      </c>
      <c r="E110" s="16">
        <v>1</v>
      </c>
      <c r="F110" s="22" t="s">
        <v>406</v>
      </c>
      <c r="G110" s="8" t="s">
        <v>154</v>
      </c>
      <c r="H110" s="9" t="s">
        <v>69</v>
      </c>
      <c r="I110" s="17" t="s">
        <v>56</v>
      </c>
      <c r="J110" s="20" t="b">
        <f t="shared" si="117"/>
        <v>0</v>
      </c>
      <c r="K110" s="8" t="b">
        <f t="shared" si="118"/>
        <v>1</v>
      </c>
      <c r="L110" s="8" t="b">
        <f t="shared" si="119"/>
        <v>0</v>
      </c>
      <c r="M110" s="8" t="b">
        <f t="shared" si="120"/>
        <v>0</v>
      </c>
      <c r="N110" s="8" t="b">
        <f t="shared" si="121"/>
        <v>0</v>
      </c>
      <c r="O110" s="8" t="b">
        <f t="shared" si="122"/>
        <v>0</v>
      </c>
      <c r="P110" s="8" t="b">
        <f t="shared" si="123"/>
        <v>0</v>
      </c>
      <c r="Q110" s="8" t="b">
        <f t="shared" si="124"/>
        <v>0</v>
      </c>
      <c r="R110" s="8" t="b">
        <f t="shared" si="125"/>
        <v>0</v>
      </c>
      <c r="S110" s="8" t="b">
        <f t="shared" si="132"/>
        <v>0</v>
      </c>
      <c r="T110" s="8" t="b">
        <f t="shared" si="126"/>
        <v>0</v>
      </c>
      <c r="U110" s="8" t="b">
        <f t="shared" si="133"/>
        <v>0</v>
      </c>
      <c r="V110" s="8" t="b">
        <f t="shared" si="127"/>
        <v>0</v>
      </c>
      <c r="W110" s="8" t="b">
        <f t="shared" si="128"/>
        <v>0</v>
      </c>
      <c r="X110" s="8" t="b">
        <f t="shared" si="129"/>
        <v>0</v>
      </c>
      <c r="Y110" s="8" t="b">
        <f t="shared" si="130"/>
        <v>0</v>
      </c>
      <c r="Z110" s="8" t="b">
        <f t="shared" si="131"/>
        <v>0</v>
      </c>
      <c r="AA110" s="8" t="b">
        <f aca="true" t="shared" si="134" ref="AA110:AA115">AND(A110="015",F110="Maui")</f>
        <v>0</v>
      </c>
      <c r="AB110" s="8" t="b">
        <f t="shared" si="49"/>
        <v>0</v>
      </c>
      <c r="AC110" s="8" t="b">
        <f t="shared" si="50"/>
        <v>0</v>
      </c>
      <c r="AD110" s="8" t="b">
        <f t="shared" si="51"/>
        <v>0</v>
      </c>
      <c r="AE110" s="8" t="b">
        <f t="shared" si="52"/>
        <v>0</v>
      </c>
    </row>
    <row r="111" spans="1:31" s="12" customFormat="1" ht="48">
      <c r="A111" s="4" t="s">
        <v>296</v>
      </c>
      <c r="B111" s="8" t="s">
        <v>297</v>
      </c>
      <c r="C111" s="8" t="s">
        <v>298</v>
      </c>
      <c r="D111" s="21" t="s">
        <v>57</v>
      </c>
      <c r="E111" s="16">
        <v>1</v>
      </c>
      <c r="F111" s="22" t="s">
        <v>340</v>
      </c>
      <c r="G111" s="49" t="s">
        <v>506</v>
      </c>
      <c r="H111" s="9" t="s">
        <v>16</v>
      </c>
      <c r="I111" s="17" t="s">
        <v>12</v>
      </c>
      <c r="J111" s="20" t="b">
        <f t="shared" si="117"/>
        <v>0</v>
      </c>
      <c r="K111" s="8" t="b">
        <f t="shared" si="118"/>
        <v>0</v>
      </c>
      <c r="L111" s="8" t="b">
        <f t="shared" si="119"/>
        <v>0</v>
      </c>
      <c r="M111" s="8" t="b">
        <f t="shared" si="120"/>
        <v>0</v>
      </c>
      <c r="N111" s="8" t="b">
        <f t="shared" si="121"/>
        <v>0</v>
      </c>
      <c r="O111" s="8" t="b">
        <f t="shared" si="122"/>
        <v>0</v>
      </c>
      <c r="P111" s="8" t="b">
        <f t="shared" si="123"/>
        <v>0</v>
      </c>
      <c r="Q111" s="8" t="b">
        <f t="shared" si="124"/>
        <v>0</v>
      </c>
      <c r="R111" s="8" t="b">
        <f t="shared" si="125"/>
        <v>0</v>
      </c>
      <c r="S111" s="8" t="b">
        <f t="shared" si="132"/>
        <v>0</v>
      </c>
      <c r="T111" s="8" t="b">
        <f t="shared" si="126"/>
        <v>0</v>
      </c>
      <c r="U111" s="8" t="b">
        <f t="shared" si="133"/>
        <v>0</v>
      </c>
      <c r="V111" s="8" t="b">
        <f t="shared" si="127"/>
        <v>0</v>
      </c>
      <c r="W111" s="8" t="b">
        <f t="shared" si="128"/>
        <v>1</v>
      </c>
      <c r="X111" s="8" t="b">
        <f t="shared" si="129"/>
        <v>0</v>
      </c>
      <c r="Y111" s="8" t="b">
        <f t="shared" si="130"/>
        <v>0</v>
      </c>
      <c r="Z111" s="8" t="b">
        <f t="shared" si="131"/>
        <v>0</v>
      </c>
      <c r="AA111" s="8" t="b">
        <f t="shared" si="134"/>
        <v>0</v>
      </c>
      <c r="AB111" s="8" t="b">
        <f t="shared" si="49"/>
        <v>0</v>
      </c>
      <c r="AC111" s="8" t="b">
        <f t="shared" si="50"/>
        <v>0</v>
      </c>
      <c r="AD111" s="8" t="b">
        <f t="shared" si="51"/>
        <v>0</v>
      </c>
      <c r="AE111" s="8" t="b">
        <f t="shared" si="52"/>
        <v>0</v>
      </c>
    </row>
    <row r="112" spans="1:31" s="12" customFormat="1" ht="36">
      <c r="A112" s="4" t="s">
        <v>100</v>
      </c>
      <c r="B112" s="8" t="s">
        <v>101</v>
      </c>
      <c r="C112" s="8" t="s">
        <v>102</v>
      </c>
      <c r="D112" s="21" t="s">
        <v>0</v>
      </c>
      <c r="E112" s="16">
        <v>1</v>
      </c>
      <c r="F112" s="22" t="s">
        <v>406</v>
      </c>
      <c r="G112" s="49" t="s">
        <v>485</v>
      </c>
      <c r="H112" s="9" t="s">
        <v>484</v>
      </c>
      <c r="I112" s="17" t="s">
        <v>1</v>
      </c>
      <c r="J112" s="20" t="b">
        <f aca="true" t="shared" si="135" ref="J112:J119">AND(A112="001",F112="Oahu")</f>
        <v>0</v>
      </c>
      <c r="K112" s="8" t="b">
        <f aca="true" t="shared" si="136" ref="K112:K119">AND(A112="002",F112="Oahu")</f>
        <v>0</v>
      </c>
      <c r="L112" s="8" t="b">
        <f aca="true" t="shared" si="137" ref="L112:L119">AND(A112="002",F112="Maui")</f>
        <v>0</v>
      </c>
      <c r="M112" s="8" t="b">
        <f aca="true" t="shared" si="138" ref="M112:M119">AND(A112="002",F112="Molokai")</f>
        <v>0</v>
      </c>
      <c r="N112" s="8" t="b">
        <f aca="true" t="shared" si="139" ref="N112:N119">AND(A112="K1",F112="Oahu")</f>
        <v>0</v>
      </c>
      <c r="O112" s="8" t="b">
        <f aca="true" t="shared" si="140" ref="O112:O119">AND(A112="004",F112="Oahu")</f>
        <v>0</v>
      </c>
      <c r="P112" s="8" t="b">
        <f aca="true" t="shared" si="141" ref="P112:P119">AND(A112="004",F112="Kauai")</f>
        <v>0</v>
      </c>
      <c r="Q112" s="8" t="b">
        <f aca="true" t="shared" si="142" ref="Q112:Q119">AND(A112="005",F112="Kauai")</f>
        <v>0</v>
      </c>
      <c r="R112" s="8" t="b">
        <f aca="true" t="shared" si="143" ref="R112:R119">AND(A112="010",F112="Oahu")</f>
        <v>0</v>
      </c>
      <c r="S112" s="8" t="b">
        <f aca="true" t="shared" si="144" ref="S112:S119">AND(A112="012",F112="Kauai")</f>
        <v>0</v>
      </c>
      <c r="T112" s="8" t="b">
        <f aca="true" t="shared" si="145" ref="T112:T119">AND(A112="K2",F112="Oahu")</f>
        <v>0</v>
      </c>
      <c r="U112" s="8" t="b">
        <f t="shared" si="133"/>
        <v>0</v>
      </c>
      <c r="V112" s="8" t="b">
        <f aca="true" t="shared" si="146" ref="V112:V119">AND(A112="013",F112="Oahu")</f>
        <v>0</v>
      </c>
      <c r="W112" s="8" t="b">
        <f aca="true" t="shared" si="147" ref="W112:W119">AND(A112="013",F112="Kauai")</f>
        <v>0</v>
      </c>
      <c r="X112" s="8" t="b">
        <f aca="true" t="shared" si="148" ref="X112:X119">AND(A112="014",F112="Oahu")</f>
        <v>0</v>
      </c>
      <c r="Y112" s="8" t="b">
        <f aca="true" t="shared" si="149" ref="Y112:Y119">AND(A112="014",F112="Kauai")</f>
        <v>0</v>
      </c>
      <c r="Z112" s="8" t="b">
        <f aca="true" t="shared" si="150" ref="Z112:Z119">AND(A112="015",F112="Oahu")</f>
        <v>0</v>
      </c>
      <c r="AA112" s="8" t="b">
        <f t="shared" si="134"/>
        <v>0</v>
      </c>
      <c r="AB112" s="8" t="b">
        <f aca="true" t="shared" si="151" ref="AB112:AB119">AND(A112="021",F112="Oahu")</f>
        <v>1</v>
      </c>
      <c r="AC112" s="8" t="b">
        <f t="shared" si="50"/>
        <v>0</v>
      </c>
      <c r="AD112" s="8" t="b">
        <f t="shared" si="51"/>
        <v>0</v>
      </c>
      <c r="AE112" s="8" t="b">
        <f t="shared" si="52"/>
        <v>0</v>
      </c>
    </row>
    <row r="113" spans="1:31" s="12" customFormat="1" ht="48">
      <c r="A113" s="4" t="s">
        <v>100</v>
      </c>
      <c r="B113" s="8" t="s">
        <v>101</v>
      </c>
      <c r="C113" s="8" t="s">
        <v>102</v>
      </c>
      <c r="D113" s="21" t="s">
        <v>40</v>
      </c>
      <c r="E113" s="16">
        <v>1</v>
      </c>
      <c r="F113" s="22" t="s">
        <v>406</v>
      </c>
      <c r="G113" s="49" t="s">
        <v>117</v>
      </c>
      <c r="H113" s="9" t="s">
        <v>118</v>
      </c>
      <c r="I113" s="17" t="s">
        <v>119</v>
      </c>
      <c r="J113" s="20" t="b">
        <f t="shared" si="135"/>
        <v>0</v>
      </c>
      <c r="K113" s="8" t="b">
        <f t="shared" si="136"/>
        <v>0</v>
      </c>
      <c r="L113" s="8" t="b">
        <f t="shared" si="137"/>
        <v>0</v>
      </c>
      <c r="M113" s="8" t="b">
        <f t="shared" si="138"/>
        <v>0</v>
      </c>
      <c r="N113" s="8" t="b">
        <f t="shared" si="139"/>
        <v>0</v>
      </c>
      <c r="O113" s="8" t="b">
        <f t="shared" si="140"/>
        <v>0</v>
      </c>
      <c r="P113" s="8" t="b">
        <f t="shared" si="141"/>
        <v>0</v>
      </c>
      <c r="Q113" s="8" t="b">
        <f t="shared" si="142"/>
        <v>0</v>
      </c>
      <c r="R113" s="8" t="b">
        <f t="shared" si="143"/>
        <v>0</v>
      </c>
      <c r="S113" s="8" t="b">
        <f t="shared" si="144"/>
        <v>0</v>
      </c>
      <c r="T113" s="8" t="b">
        <f t="shared" si="145"/>
        <v>0</v>
      </c>
      <c r="U113" s="8" t="b">
        <f t="shared" si="133"/>
        <v>0</v>
      </c>
      <c r="V113" s="8" t="b">
        <f t="shared" si="146"/>
        <v>0</v>
      </c>
      <c r="W113" s="8" t="b">
        <f t="shared" si="147"/>
        <v>0</v>
      </c>
      <c r="X113" s="8" t="b">
        <f t="shared" si="148"/>
        <v>0</v>
      </c>
      <c r="Y113" s="8" t="b">
        <f t="shared" si="149"/>
        <v>0</v>
      </c>
      <c r="Z113" s="8" t="b">
        <f t="shared" si="150"/>
        <v>0</v>
      </c>
      <c r="AA113" s="8" t="b">
        <f t="shared" si="134"/>
        <v>0</v>
      </c>
      <c r="AB113" s="8" t="b">
        <f t="shared" si="151"/>
        <v>1</v>
      </c>
      <c r="AC113" s="8" t="b">
        <f t="shared" si="50"/>
        <v>0</v>
      </c>
      <c r="AD113" s="8" t="b">
        <f t="shared" si="51"/>
        <v>0</v>
      </c>
      <c r="AE113" s="8" t="b">
        <f t="shared" si="52"/>
        <v>0</v>
      </c>
    </row>
    <row r="114" spans="1:31" s="12" customFormat="1" ht="36">
      <c r="A114" s="4" t="s">
        <v>41</v>
      </c>
      <c r="B114" s="8" t="s">
        <v>491</v>
      </c>
      <c r="C114" s="8" t="s">
        <v>102</v>
      </c>
      <c r="D114" s="21" t="s">
        <v>241</v>
      </c>
      <c r="E114" s="16">
        <v>1</v>
      </c>
      <c r="F114" s="22" t="s">
        <v>340</v>
      </c>
      <c r="G114" s="49" t="s">
        <v>122</v>
      </c>
      <c r="H114" s="9" t="s">
        <v>146</v>
      </c>
      <c r="I114" s="17" t="s">
        <v>121</v>
      </c>
      <c r="J114" s="20" t="b">
        <f t="shared" si="135"/>
        <v>0</v>
      </c>
      <c r="K114" s="8" t="b">
        <f t="shared" si="136"/>
        <v>0</v>
      </c>
      <c r="L114" s="8" t="b">
        <f t="shared" si="137"/>
        <v>0</v>
      </c>
      <c r="M114" s="8" t="b">
        <f t="shared" si="138"/>
        <v>0</v>
      </c>
      <c r="N114" s="8" t="b">
        <f t="shared" si="139"/>
        <v>0</v>
      </c>
      <c r="O114" s="8" t="b">
        <f t="shared" si="140"/>
        <v>0</v>
      </c>
      <c r="P114" s="8" t="b">
        <f t="shared" si="141"/>
        <v>0</v>
      </c>
      <c r="Q114" s="8" t="b">
        <f t="shared" si="142"/>
        <v>0</v>
      </c>
      <c r="R114" s="8" t="b">
        <f t="shared" si="143"/>
        <v>0</v>
      </c>
      <c r="S114" s="8" t="b">
        <f t="shared" si="144"/>
        <v>0</v>
      </c>
      <c r="T114" s="8" t="b">
        <f t="shared" si="145"/>
        <v>0</v>
      </c>
      <c r="U114" s="8" t="b">
        <f t="shared" si="133"/>
        <v>0</v>
      </c>
      <c r="V114" s="8" t="b">
        <f t="shared" si="146"/>
        <v>0</v>
      </c>
      <c r="W114" s="8" t="b">
        <f t="shared" si="147"/>
        <v>0</v>
      </c>
      <c r="X114" s="8" t="b">
        <f t="shared" si="148"/>
        <v>0</v>
      </c>
      <c r="Y114" s="8" t="b">
        <f t="shared" si="149"/>
        <v>0</v>
      </c>
      <c r="Z114" s="8" t="b">
        <f t="shared" si="150"/>
        <v>0</v>
      </c>
      <c r="AA114" s="8" t="b">
        <f t="shared" si="134"/>
        <v>0</v>
      </c>
      <c r="AB114" s="8" t="b">
        <f t="shared" si="151"/>
        <v>0</v>
      </c>
      <c r="AC114" s="8" t="b">
        <f t="shared" si="50"/>
        <v>1</v>
      </c>
      <c r="AD114" s="8" t="b">
        <f t="shared" si="51"/>
        <v>0</v>
      </c>
      <c r="AE114" s="8" t="b">
        <f t="shared" si="52"/>
        <v>0</v>
      </c>
    </row>
    <row r="115" spans="1:31" ht="24">
      <c r="A115" s="4" t="s">
        <v>41</v>
      </c>
      <c r="B115" s="8" t="s">
        <v>491</v>
      </c>
      <c r="C115" s="8" t="s">
        <v>102</v>
      </c>
      <c r="D115" s="21" t="s">
        <v>51</v>
      </c>
      <c r="E115" s="16">
        <v>1</v>
      </c>
      <c r="F115" s="22" t="s">
        <v>340</v>
      </c>
      <c r="G115" s="49" t="s">
        <v>121</v>
      </c>
      <c r="H115" s="9" t="s">
        <v>49</v>
      </c>
      <c r="I115" s="17" t="s">
        <v>50</v>
      </c>
      <c r="J115" s="20" t="b">
        <f t="shared" si="135"/>
        <v>0</v>
      </c>
      <c r="K115" s="8" t="b">
        <f t="shared" si="136"/>
        <v>0</v>
      </c>
      <c r="L115" s="8" t="b">
        <f t="shared" si="137"/>
        <v>0</v>
      </c>
      <c r="M115" s="8" t="b">
        <f t="shared" si="138"/>
        <v>0</v>
      </c>
      <c r="N115" s="8" t="b">
        <f t="shared" si="139"/>
        <v>0</v>
      </c>
      <c r="O115" s="8" t="b">
        <f t="shared" si="140"/>
        <v>0</v>
      </c>
      <c r="P115" s="8" t="b">
        <f t="shared" si="141"/>
        <v>0</v>
      </c>
      <c r="Q115" s="8" t="b">
        <f t="shared" si="142"/>
        <v>0</v>
      </c>
      <c r="R115" s="8" t="b">
        <f t="shared" si="143"/>
        <v>0</v>
      </c>
      <c r="S115" s="8" t="b">
        <f t="shared" si="144"/>
        <v>0</v>
      </c>
      <c r="T115" s="8" t="b">
        <f t="shared" si="145"/>
        <v>0</v>
      </c>
      <c r="U115" s="8" t="b">
        <f>AND(A115="K2",F115="Kauai")</f>
        <v>0</v>
      </c>
      <c r="V115" s="8" t="b">
        <f t="shared" si="146"/>
        <v>0</v>
      </c>
      <c r="W115" s="8" t="b">
        <f t="shared" si="147"/>
        <v>0</v>
      </c>
      <c r="X115" s="8" t="b">
        <f t="shared" si="148"/>
        <v>0</v>
      </c>
      <c r="Y115" s="8" t="b">
        <f t="shared" si="149"/>
        <v>0</v>
      </c>
      <c r="Z115" s="8" t="b">
        <f t="shared" si="150"/>
        <v>0</v>
      </c>
      <c r="AA115" s="8" t="b">
        <f t="shared" si="134"/>
        <v>0</v>
      </c>
      <c r="AB115" s="8" t="b">
        <f t="shared" si="151"/>
        <v>0</v>
      </c>
      <c r="AC115" s="8" t="b">
        <f>AND(A115="022",F115="Kauai")</f>
        <v>1</v>
      </c>
      <c r="AD115" s="8" t="b">
        <f t="shared" si="51"/>
        <v>0</v>
      </c>
      <c r="AE115" s="8" t="b">
        <f t="shared" si="52"/>
        <v>0</v>
      </c>
    </row>
    <row r="116" spans="1:31" ht="36">
      <c r="A116" s="4" t="s">
        <v>79</v>
      </c>
      <c r="B116" s="8" t="s">
        <v>80</v>
      </c>
      <c r="C116" s="8" t="s">
        <v>81</v>
      </c>
      <c r="D116" s="21" t="s">
        <v>82</v>
      </c>
      <c r="E116" s="16">
        <v>2</v>
      </c>
      <c r="F116" s="22" t="s">
        <v>340</v>
      </c>
      <c r="G116" s="49" t="s">
        <v>83</v>
      </c>
      <c r="H116" s="9" t="s">
        <v>137</v>
      </c>
      <c r="I116" s="20" t="s">
        <v>84</v>
      </c>
      <c r="J116" s="20" t="b">
        <f t="shared" si="135"/>
        <v>0</v>
      </c>
      <c r="K116" s="8" t="b">
        <f t="shared" si="136"/>
        <v>0</v>
      </c>
      <c r="L116" s="8" t="b">
        <f t="shared" si="137"/>
        <v>0</v>
      </c>
      <c r="M116" s="8" t="b">
        <f t="shared" si="138"/>
        <v>0</v>
      </c>
      <c r="N116" s="8" t="b">
        <f t="shared" si="139"/>
        <v>0</v>
      </c>
      <c r="O116" s="8" t="b">
        <f t="shared" si="140"/>
        <v>0</v>
      </c>
      <c r="P116" s="8" t="b">
        <f t="shared" si="141"/>
        <v>0</v>
      </c>
      <c r="Q116" s="8" t="b">
        <f t="shared" si="142"/>
        <v>0</v>
      </c>
      <c r="R116" s="8" t="b">
        <f t="shared" si="143"/>
        <v>0</v>
      </c>
      <c r="S116" s="8" t="b">
        <f t="shared" si="144"/>
        <v>0</v>
      </c>
      <c r="T116" s="8" t="b">
        <f t="shared" si="145"/>
        <v>0</v>
      </c>
      <c r="U116" s="8" t="b">
        <f>AND(A116="K2",F116="Kauai")</f>
        <v>0</v>
      </c>
      <c r="V116" s="8" t="b">
        <f t="shared" si="146"/>
        <v>0</v>
      </c>
      <c r="W116" s="8" t="b">
        <f t="shared" si="147"/>
        <v>0</v>
      </c>
      <c r="X116" s="8" t="b">
        <f t="shared" si="148"/>
        <v>0</v>
      </c>
      <c r="Y116" s="8" t="b">
        <f t="shared" si="149"/>
        <v>0</v>
      </c>
      <c r="Z116" s="8" t="b">
        <f t="shared" si="150"/>
        <v>0</v>
      </c>
      <c r="AA116" s="8" t="b">
        <f>AND(A116="015",F116="Maui")</f>
        <v>0</v>
      </c>
      <c r="AB116" s="8" t="b">
        <f t="shared" si="151"/>
        <v>0</v>
      </c>
      <c r="AC116" s="8" t="b">
        <f>AND(A116="022",F116="Kauai")</f>
        <v>0</v>
      </c>
      <c r="AD116" s="8" t="b">
        <f t="shared" si="51"/>
        <v>0</v>
      </c>
      <c r="AE116" s="8" t="b">
        <f>AND(A116="024",F116="Kauai")</f>
        <v>1</v>
      </c>
    </row>
    <row r="117" spans="1:31" ht="24">
      <c r="A117" s="4" t="s">
        <v>79</v>
      </c>
      <c r="B117" s="8" t="s">
        <v>80</v>
      </c>
      <c r="C117" s="8" t="s">
        <v>81</v>
      </c>
      <c r="D117" s="21" t="s">
        <v>42</v>
      </c>
      <c r="E117" s="16">
        <v>1</v>
      </c>
      <c r="F117" s="22" t="s">
        <v>340</v>
      </c>
      <c r="G117" s="49" t="s">
        <v>17</v>
      </c>
      <c r="H117" s="9" t="s">
        <v>503</v>
      </c>
      <c r="I117" s="17" t="s">
        <v>18</v>
      </c>
      <c r="J117" s="20" t="b">
        <f t="shared" si="135"/>
        <v>0</v>
      </c>
      <c r="K117" s="8" t="b">
        <f t="shared" si="136"/>
        <v>0</v>
      </c>
      <c r="L117" s="8" t="b">
        <f t="shared" si="137"/>
        <v>0</v>
      </c>
      <c r="M117" s="8" t="b">
        <f t="shared" si="138"/>
        <v>0</v>
      </c>
      <c r="N117" s="8" t="b">
        <f t="shared" si="139"/>
        <v>0</v>
      </c>
      <c r="O117" s="8" t="b">
        <f t="shared" si="140"/>
        <v>0</v>
      </c>
      <c r="P117" s="8" t="b">
        <f t="shared" si="141"/>
        <v>0</v>
      </c>
      <c r="Q117" s="8" t="b">
        <f t="shared" si="142"/>
        <v>0</v>
      </c>
      <c r="R117" s="8" t="b">
        <f t="shared" si="143"/>
        <v>0</v>
      </c>
      <c r="S117" s="8" t="b">
        <f t="shared" si="144"/>
        <v>0</v>
      </c>
      <c r="T117" s="8" t="b">
        <f t="shared" si="145"/>
        <v>0</v>
      </c>
      <c r="U117" s="8" t="b">
        <f>AND(A117="K2",F117="Kauai")</f>
        <v>0</v>
      </c>
      <c r="V117" s="8" t="b">
        <f t="shared" si="146"/>
        <v>0</v>
      </c>
      <c r="W117" s="8" t="b">
        <f t="shared" si="147"/>
        <v>0</v>
      </c>
      <c r="X117" s="8" t="b">
        <f t="shared" si="148"/>
        <v>0</v>
      </c>
      <c r="Y117" s="8" t="b">
        <f t="shared" si="149"/>
        <v>0</v>
      </c>
      <c r="Z117" s="8" t="b">
        <f t="shared" si="150"/>
        <v>0</v>
      </c>
      <c r="AA117" s="8" t="b">
        <f>AND(A117="015",F117="Maui")</f>
        <v>0</v>
      </c>
      <c r="AB117" s="8" t="b">
        <f t="shared" si="151"/>
        <v>0</v>
      </c>
      <c r="AC117" s="8" t="b">
        <f>AND(A117="022",F117="Kauai")</f>
        <v>0</v>
      </c>
      <c r="AD117" s="8" t="b">
        <f t="shared" si="51"/>
        <v>0</v>
      </c>
      <c r="AE117" s="8" t="b">
        <f>AND(A117="024",F117="Kauai")</f>
        <v>1</v>
      </c>
    </row>
    <row r="118" spans="1:31" ht="36">
      <c r="A118" s="4" t="s">
        <v>79</v>
      </c>
      <c r="B118" s="8" t="s">
        <v>80</v>
      </c>
      <c r="C118" s="8" t="s">
        <v>81</v>
      </c>
      <c r="D118" s="21" t="s">
        <v>20</v>
      </c>
      <c r="E118" s="16">
        <v>1</v>
      </c>
      <c r="F118" s="22" t="s">
        <v>340</v>
      </c>
      <c r="G118" s="49" t="s">
        <v>19</v>
      </c>
      <c r="H118" s="9" t="s">
        <v>137</v>
      </c>
      <c r="I118" s="17" t="s">
        <v>147</v>
      </c>
      <c r="J118" s="20" t="b">
        <f t="shared" si="135"/>
        <v>0</v>
      </c>
      <c r="K118" s="8" t="b">
        <f t="shared" si="136"/>
        <v>0</v>
      </c>
      <c r="L118" s="8" t="b">
        <f t="shared" si="137"/>
        <v>0</v>
      </c>
      <c r="M118" s="8" t="b">
        <f t="shared" si="138"/>
        <v>0</v>
      </c>
      <c r="N118" s="8" t="b">
        <f t="shared" si="139"/>
        <v>0</v>
      </c>
      <c r="O118" s="8" t="b">
        <f t="shared" si="140"/>
        <v>0</v>
      </c>
      <c r="P118" s="8" t="b">
        <f t="shared" si="141"/>
        <v>0</v>
      </c>
      <c r="Q118" s="8" t="b">
        <f t="shared" si="142"/>
        <v>0</v>
      </c>
      <c r="R118" s="8" t="b">
        <f t="shared" si="143"/>
        <v>0</v>
      </c>
      <c r="S118" s="8" t="b">
        <f t="shared" si="144"/>
        <v>0</v>
      </c>
      <c r="T118" s="8" t="b">
        <f t="shared" si="145"/>
        <v>0</v>
      </c>
      <c r="U118" s="8" t="b">
        <f>AND(A118="K2",F118="Kauai")</f>
        <v>0</v>
      </c>
      <c r="V118" s="8" t="b">
        <f t="shared" si="146"/>
        <v>0</v>
      </c>
      <c r="W118" s="8" t="b">
        <f t="shared" si="147"/>
        <v>0</v>
      </c>
      <c r="X118" s="8" t="b">
        <f t="shared" si="148"/>
        <v>0</v>
      </c>
      <c r="Y118" s="8" t="b">
        <f t="shared" si="149"/>
        <v>0</v>
      </c>
      <c r="Z118" s="8" t="b">
        <f t="shared" si="150"/>
        <v>0</v>
      </c>
      <c r="AA118" s="8" t="b">
        <f>AND(A118="015",F118="Maui")</f>
        <v>0</v>
      </c>
      <c r="AB118" s="8" t="b">
        <f t="shared" si="151"/>
        <v>0</v>
      </c>
      <c r="AC118" s="8" t="b">
        <f>AND(A118="022",F118="Kauai")</f>
        <v>0</v>
      </c>
      <c r="AD118" s="8" t="b">
        <f t="shared" si="51"/>
        <v>0</v>
      </c>
      <c r="AE118" s="8" t="b">
        <f>AND(A118="024",F118="Kauai")</f>
        <v>1</v>
      </c>
    </row>
    <row r="119" spans="1:31" ht="84">
      <c r="A119" s="4" t="s">
        <v>426</v>
      </c>
      <c r="B119" s="8" t="s">
        <v>427</v>
      </c>
      <c r="C119" s="8" t="s">
        <v>428</v>
      </c>
      <c r="D119" s="21" t="s">
        <v>469</v>
      </c>
      <c r="E119" s="16">
        <v>1</v>
      </c>
      <c r="F119" s="22" t="s">
        <v>184</v>
      </c>
      <c r="G119" s="49" t="s">
        <v>464</v>
      </c>
      <c r="H119" s="9" t="s">
        <v>470</v>
      </c>
      <c r="I119" s="17" t="s">
        <v>471</v>
      </c>
      <c r="J119" s="20" t="b">
        <f t="shared" si="135"/>
        <v>0</v>
      </c>
      <c r="K119" s="8" t="b">
        <f t="shared" si="136"/>
        <v>0</v>
      </c>
      <c r="L119" s="8" t="b">
        <f t="shared" si="137"/>
        <v>0</v>
      </c>
      <c r="M119" s="8" t="b">
        <f t="shared" si="138"/>
        <v>0</v>
      </c>
      <c r="N119" s="8" t="b">
        <f t="shared" si="139"/>
        <v>0</v>
      </c>
      <c r="O119" s="8" t="b">
        <f t="shared" si="140"/>
        <v>0</v>
      </c>
      <c r="P119" s="8" t="b">
        <f t="shared" si="141"/>
        <v>0</v>
      </c>
      <c r="Q119" s="8" t="b">
        <f t="shared" si="142"/>
        <v>0</v>
      </c>
      <c r="R119" s="8" t="b">
        <f t="shared" si="143"/>
        <v>0</v>
      </c>
      <c r="S119" s="8" t="b">
        <f t="shared" si="144"/>
        <v>0</v>
      </c>
      <c r="T119" s="8" t="b">
        <f t="shared" si="145"/>
        <v>0</v>
      </c>
      <c r="U119" s="8" t="b">
        <f>AND(A119="K2",F119="Kauai")</f>
        <v>0</v>
      </c>
      <c r="V119" s="8" t="b">
        <f t="shared" si="146"/>
        <v>0</v>
      </c>
      <c r="W119" s="8" t="b">
        <f t="shared" si="147"/>
        <v>0</v>
      </c>
      <c r="X119" s="8" t="b">
        <f t="shared" si="148"/>
        <v>0</v>
      </c>
      <c r="Y119" s="8" t="b">
        <f t="shared" si="149"/>
        <v>0</v>
      </c>
      <c r="Z119" s="8" t="b">
        <f t="shared" si="150"/>
        <v>0</v>
      </c>
      <c r="AA119" s="8" t="b">
        <f>AND(A119="015",F119="Maui")</f>
        <v>0</v>
      </c>
      <c r="AB119" s="8" t="b">
        <f t="shared" si="151"/>
        <v>0</v>
      </c>
      <c r="AC119" s="8" t="b">
        <f>AND(A119="022",F119="Kauai")</f>
        <v>0</v>
      </c>
      <c r="AD119" s="8" t="b">
        <f t="shared" si="51"/>
        <v>1</v>
      </c>
      <c r="AE119" s="8" t="b">
        <f>AND(A119="024",F119="Kauai")</f>
        <v>0</v>
      </c>
    </row>
    <row r="120" spans="1:31" ht="12.75">
      <c r="A120" s="4"/>
      <c r="B120" s="8"/>
      <c r="C120" s="8"/>
      <c r="D120" s="21"/>
      <c r="E120" s="16"/>
      <c r="F120" s="22"/>
      <c r="G120" s="49"/>
      <c r="H120" s="9"/>
      <c r="I120" s="17"/>
      <c r="J120" s="20"/>
      <c r="K120" s="8"/>
      <c r="L120" s="8"/>
      <c r="M120" s="8"/>
      <c r="N120" s="8"/>
      <c r="O120" s="8"/>
      <c r="P120" s="8"/>
      <c r="Q120" s="8"/>
      <c r="R120" s="8"/>
      <c r="S120" s="8"/>
      <c r="T120" s="8"/>
      <c r="U120" s="8"/>
      <c r="V120" s="8"/>
      <c r="W120" s="8"/>
      <c r="X120" s="8"/>
      <c r="Y120" s="8"/>
      <c r="Z120" s="8"/>
      <c r="AA120" s="8"/>
      <c r="AB120" s="8"/>
      <c r="AC120" s="8"/>
      <c r="AD120" s="8"/>
      <c r="AE120" s="8"/>
    </row>
    <row r="121" spans="1:27" s="12" customFormat="1" ht="12.75">
      <c r="A121" s="46" t="s">
        <v>453</v>
      </c>
      <c r="B121" s="8"/>
      <c r="C121" s="8"/>
      <c r="D121" s="34"/>
      <c r="E121" s="45">
        <f>SUM(E2:E120)</f>
        <v>194</v>
      </c>
      <c r="F121" s="22"/>
      <c r="G121" s="17"/>
      <c r="H121" s="35"/>
      <c r="I121" s="17"/>
      <c r="J121" s="36"/>
      <c r="K121" s="37"/>
      <c r="L121" s="37"/>
      <c r="M121" s="37"/>
      <c r="N121" s="37"/>
      <c r="O121" s="37"/>
      <c r="P121" s="37"/>
      <c r="Q121" s="37"/>
      <c r="R121" s="37"/>
      <c r="S121" s="37"/>
      <c r="T121" s="37"/>
      <c r="U121" s="37"/>
      <c r="V121" s="37"/>
      <c r="W121" s="37"/>
      <c r="X121" s="37"/>
      <c r="AA121" s="48"/>
    </row>
    <row r="122" spans="1:23" s="12" customFormat="1" ht="12.75">
      <c r="A122" s="38"/>
      <c r="B122" s="37"/>
      <c r="C122" s="37"/>
      <c r="D122" s="39"/>
      <c r="E122" s="40"/>
      <c r="F122" s="41"/>
      <c r="G122" s="31"/>
      <c r="H122" s="39"/>
      <c r="I122" s="31"/>
      <c r="J122" s="36"/>
      <c r="K122" s="37"/>
      <c r="L122" s="37"/>
      <c r="M122" s="37"/>
      <c r="N122" s="37"/>
      <c r="O122" s="37"/>
      <c r="P122" s="37"/>
      <c r="Q122" s="37"/>
      <c r="R122" s="37"/>
      <c r="S122" s="37"/>
      <c r="T122" s="37"/>
      <c r="U122" s="37"/>
      <c r="V122" s="37"/>
      <c r="W122" s="37"/>
    </row>
    <row r="123" spans="1:23" s="12" customFormat="1" ht="12.75">
      <c r="A123" s="38"/>
      <c r="B123" s="37"/>
      <c r="C123" s="37"/>
      <c r="D123" s="39"/>
      <c r="E123" s="40"/>
      <c r="F123" s="41"/>
      <c r="G123" s="31"/>
      <c r="H123" s="39"/>
      <c r="I123" s="31"/>
      <c r="J123" s="36"/>
      <c r="K123" s="37"/>
      <c r="L123" s="37"/>
      <c r="M123" s="37"/>
      <c r="N123" s="37"/>
      <c r="O123" s="37"/>
      <c r="P123" s="37"/>
      <c r="Q123" s="37"/>
      <c r="R123" s="37"/>
      <c r="S123" s="37"/>
      <c r="T123" s="37"/>
      <c r="U123" s="37"/>
      <c r="V123" s="37"/>
      <c r="W123" s="37"/>
    </row>
    <row r="124" spans="1:23" s="12" customFormat="1" ht="12.75">
      <c r="A124" s="38"/>
      <c r="B124" s="37"/>
      <c r="C124" s="37"/>
      <c r="D124" s="39"/>
      <c r="E124" s="40"/>
      <c r="F124" s="41"/>
      <c r="G124" s="31"/>
      <c r="H124" s="39"/>
      <c r="I124" s="31"/>
      <c r="J124" s="36"/>
      <c r="K124" s="37"/>
      <c r="L124" s="37"/>
      <c r="M124" s="37"/>
      <c r="N124" s="37"/>
      <c r="O124" s="37"/>
      <c r="P124" s="37"/>
      <c r="Q124" s="37"/>
      <c r="R124" s="37"/>
      <c r="S124" s="37"/>
      <c r="T124" s="37"/>
      <c r="U124" s="37"/>
      <c r="V124" s="37"/>
      <c r="W124" s="37"/>
    </row>
    <row r="125" spans="1:23" s="12" customFormat="1" ht="12.75">
      <c r="A125" s="38"/>
      <c r="B125" s="37"/>
      <c r="C125" s="37"/>
      <c r="D125" s="39"/>
      <c r="E125" s="40"/>
      <c r="F125" s="41"/>
      <c r="G125" s="31"/>
      <c r="H125" s="39"/>
      <c r="I125" s="31"/>
      <c r="J125" s="36"/>
      <c r="K125" s="37"/>
      <c r="L125" s="37"/>
      <c r="M125" s="37"/>
      <c r="N125" s="37"/>
      <c r="O125" s="37"/>
      <c r="P125" s="37"/>
      <c r="Q125" s="37"/>
      <c r="R125" s="37"/>
      <c r="S125" s="37"/>
      <c r="T125" s="37"/>
      <c r="U125" s="37"/>
      <c r="V125" s="37"/>
      <c r="W125" s="37"/>
    </row>
    <row r="126" spans="1:23" s="12" customFormat="1" ht="12.75">
      <c r="A126" s="38"/>
      <c r="B126" s="37"/>
      <c r="C126" s="37"/>
      <c r="D126" s="39"/>
      <c r="E126" s="40"/>
      <c r="F126" s="41"/>
      <c r="G126" s="31"/>
      <c r="H126" s="39"/>
      <c r="I126" s="31"/>
      <c r="J126" s="36"/>
      <c r="K126" s="37"/>
      <c r="L126" s="37"/>
      <c r="M126" s="37"/>
      <c r="N126" s="37"/>
      <c r="O126" s="37"/>
      <c r="P126" s="37"/>
      <c r="Q126" s="37"/>
      <c r="R126" s="37"/>
      <c r="S126" s="37"/>
      <c r="T126" s="37"/>
      <c r="U126" s="37"/>
      <c r="V126" s="37"/>
      <c r="W126" s="37"/>
    </row>
    <row r="127" spans="1:23" s="12" customFormat="1" ht="12.75">
      <c r="A127" s="38"/>
      <c r="B127" s="37"/>
      <c r="C127" s="37"/>
      <c r="D127" s="39"/>
      <c r="E127" s="40"/>
      <c r="F127" s="41"/>
      <c r="G127" s="31"/>
      <c r="H127" s="39"/>
      <c r="I127" s="31"/>
      <c r="J127" s="36"/>
      <c r="K127" s="37"/>
      <c r="L127" s="37"/>
      <c r="M127" s="37"/>
      <c r="N127" s="37"/>
      <c r="O127" s="37"/>
      <c r="P127" s="37"/>
      <c r="Q127" s="37"/>
      <c r="R127" s="37"/>
      <c r="S127" s="37"/>
      <c r="T127" s="37"/>
      <c r="U127" s="37"/>
      <c r="V127" s="37"/>
      <c r="W127" s="37"/>
    </row>
    <row r="128" spans="1:23" s="12" customFormat="1" ht="12.75">
      <c r="A128" s="38"/>
      <c r="B128" s="37"/>
      <c r="C128" s="37"/>
      <c r="D128" s="39"/>
      <c r="E128" s="40"/>
      <c r="F128" s="41"/>
      <c r="G128" s="31"/>
      <c r="H128" s="39"/>
      <c r="I128" s="31"/>
      <c r="J128" s="36"/>
      <c r="K128" s="37"/>
      <c r="L128" s="37"/>
      <c r="M128" s="37"/>
      <c r="N128" s="37"/>
      <c r="O128" s="37"/>
      <c r="P128" s="37"/>
      <c r="Q128" s="37"/>
      <c r="R128" s="37"/>
      <c r="S128" s="37"/>
      <c r="T128" s="37"/>
      <c r="U128" s="37"/>
      <c r="V128" s="37"/>
      <c r="W128" s="37"/>
    </row>
    <row r="129" spans="1:23" s="12" customFormat="1" ht="12.75">
      <c r="A129" s="38"/>
      <c r="B129" s="37"/>
      <c r="C129" s="37"/>
      <c r="D129" s="39"/>
      <c r="E129" s="40"/>
      <c r="F129" s="41"/>
      <c r="G129" s="31"/>
      <c r="H129" s="39"/>
      <c r="I129" s="31"/>
      <c r="J129" s="36"/>
      <c r="K129" s="37"/>
      <c r="L129" s="37"/>
      <c r="M129" s="37"/>
      <c r="N129" s="37"/>
      <c r="O129" s="37"/>
      <c r="P129" s="37"/>
      <c r="Q129" s="37"/>
      <c r="R129" s="37"/>
      <c r="S129" s="37"/>
      <c r="T129" s="37"/>
      <c r="U129" s="37"/>
      <c r="V129" s="37"/>
      <c r="W129" s="37"/>
    </row>
    <row r="130" spans="1:256" ht="12.75">
      <c r="A130" s="38"/>
      <c r="B130" s="37"/>
      <c r="C130" s="37"/>
      <c r="D130" s="39"/>
      <c r="E130" s="40"/>
      <c r="F130" s="41"/>
      <c r="G130" s="31"/>
      <c r="H130" s="39"/>
      <c r="I130" s="31"/>
      <c r="J130" s="38"/>
      <c r="K130" s="37"/>
      <c r="L130" s="37"/>
      <c r="M130" s="39"/>
      <c r="N130" s="41"/>
      <c r="O130" s="31"/>
      <c r="P130" s="39"/>
      <c r="Q130" s="31"/>
      <c r="R130" s="38"/>
      <c r="S130" s="38"/>
      <c r="T130" s="37"/>
      <c r="U130" s="37"/>
      <c r="V130" s="37"/>
      <c r="W130" s="37"/>
      <c r="X130" s="39"/>
      <c r="Y130" s="40"/>
      <c r="Z130" s="41"/>
      <c r="AA130" s="12"/>
      <c r="AB130" s="39"/>
      <c r="AC130" s="31"/>
      <c r="AD130" s="31"/>
      <c r="AE130" s="38"/>
      <c r="AF130" s="37"/>
      <c r="AG130" s="37"/>
      <c r="AH130" s="39"/>
      <c r="AI130" s="40"/>
      <c r="AJ130" s="41"/>
      <c r="AK130" s="31"/>
      <c r="AL130" s="39"/>
      <c r="AM130" s="31"/>
      <c r="AN130" s="38"/>
      <c r="AO130" s="37"/>
      <c r="AP130" s="37"/>
      <c r="AQ130" s="39"/>
      <c r="AR130" s="40"/>
      <c r="AS130" s="41"/>
      <c r="AT130" s="31"/>
      <c r="AU130" s="39"/>
      <c r="AV130" s="31"/>
      <c r="AW130" s="38"/>
      <c r="AX130" s="37"/>
      <c r="AY130" s="37"/>
      <c r="AZ130" s="39"/>
      <c r="BA130" s="40"/>
      <c r="BB130" s="41"/>
      <c r="BC130" s="31"/>
      <c r="BD130" s="39"/>
      <c r="BE130" s="31"/>
      <c r="BF130" s="38"/>
      <c r="BG130" s="37"/>
      <c r="BH130" s="37"/>
      <c r="BI130" s="39"/>
      <c r="BJ130" s="40"/>
      <c r="BK130" s="41"/>
      <c r="BL130" s="31"/>
      <c r="BM130" s="39"/>
      <c r="BN130" s="31"/>
      <c r="BO130" s="38"/>
      <c r="BP130" s="37"/>
      <c r="BQ130" s="37"/>
      <c r="BR130" s="39"/>
      <c r="BS130" s="40"/>
      <c r="BT130" s="41"/>
      <c r="BU130" s="31"/>
      <c r="BV130" s="39"/>
      <c r="BW130" s="31"/>
      <c r="BX130" s="38"/>
      <c r="BY130" s="37"/>
      <c r="BZ130" s="37"/>
      <c r="CA130" s="39"/>
      <c r="CB130" s="40"/>
      <c r="CC130" s="41"/>
      <c r="CD130" s="31"/>
      <c r="CE130" s="39"/>
      <c r="CF130" s="31"/>
      <c r="CG130" s="38"/>
      <c r="CH130" s="37"/>
      <c r="CI130" s="37"/>
      <c r="CJ130" s="39"/>
      <c r="CK130" s="40"/>
      <c r="CL130" s="41"/>
      <c r="CM130" s="31"/>
      <c r="CN130" s="39"/>
      <c r="CO130" s="31"/>
      <c r="CP130" s="38"/>
      <c r="CQ130" s="37"/>
      <c r="CR130" s="37"/>
      <c r="CS130" s="39"/>
      <c r="CT130" s="40"/>
      <c r="CU130" s="41"/>
      <c r="CV130" s="31"/>
      <c r="CW130" s="39"/>
      <c r="CX130" s="31"/>
      <c r="CY130" s="38"/>
      <c r="CZ130" s="37"/>
      <c r="DA130" s="37"/>
      <c r="DB130" s="39"/>
      <c r="DC130" s="40"/>
      <c r="DD130" s="41"/>
      <c r="DE130" s="31"/>
      <c r="DF130" s="39"/>
      <c r="DG130" s="31"/>
      <c r="DH130" s="38"/>
      <c r="DI130" s="37"/>
      <c r="DJ130" s="37"/>
      <c r="DK130" s="39"/>
      <c r="DL130" s="40"/>
      <c r="DM130" s="41"/>
      <c r="DN130" s="31"/>
      <c r="DO130" s="39"/>
      <c r="DP130" s="31"/>
      <c r="DQ130" s="38"/>
      <c r="DR130" s="37"/>
      <c r="DS130" s="37"/>
      <c r="DT130" s="39"/>
      <c r="DU130" s="40"/>
      <c r="DV130" s="41"/>
      <c r="DW130" s="31"/>
      <c r="DX130" s="39"/>
      <c r="DY130" s="31"/>
      <c r="DZ130" s="38"/>
      <c r="EA130" s="37"/>
      <c r="EB130" s="37"/>
      <c r="EC130" s="39"/>
      <c r="ED130" s="40"/>
      <c r="EE130" s="41"/>
      <c r="EF130" s="31"/>
      <c r="EG130" s="39"/>
      <c r="EH130" s="31"/>
      <c r="EI130" s="38"/>
      <c r="EJ130" s="37"/>
      <c r="EK130" s="37"/>
      <c r="EL130" s="39"/>
      <c r="EM130" s="40"/>
      <c r="EN130" s="41"/>
      <c r="EO130" s="31"/>
      <c r="EP130" s="39"/>
      <c r="EQ130" s="31"/>
      <c r="ER130" s="38"/>
      <c r="ES130" s="37"/>
      <c r="ET130" s="37"/>
      <c r="EU130" s="39"/>
      <c r="EV130" s="40"/>
      <c r="EW130" s="41"/>
      <c r="EX130" s="31"/>
      <c r="EY130" s="39"/>
      <c r="EZ130" s="31"/>
      <c r="FA130" s="38"/>
      <c r="FB130" s="37"/>
      <c r="FC130" s="37"/>
      <c r="FD130" s="39"/>
      <c r="FE130" s="40"/>
      <c r="FF130" s="41"/>
      <c r="FG130" s="31"/>
      <c r="FH130" s="39"/>
      <c r="FI130" s="31"/>
      <c r="FJ130" s="38"/>
      <c r="FK130" s="37"/>
      <c r="FL130" s="37"/>
      <c r="FM130" s="39"/>
      <c r="FN130" s="40"/>
      <c r="FO130" s="41"/>
      <c r="FP130" s="31"/>
      <c r="FQ130" s="39"/>
      <c r="FR130" s="31"/>
      <c r="FS130" s="38"/>
      <c r="FT130" s="37"/>
      <c r="FU130" s="37"/>
      <c r="FV130" s="39"/>
      <c r="FW130" s="40"/>
      <c r="FX130" s="41"/>
      <c r="FY130" s="31"/>
      <c r="FZ130" s="39"/>
      <c r="GA130" s="31"/>
      <c r="GB130" s="38"/>
      <c r="GC130" s="37"/>
      <c r="GD130" s="37"/>
      <c r="GE130" s="39"/>
      <c r="GF130" s="40"/>
      <c r="GG130" s="41"/>
      <c r="GH130" s="31"/>
      <c r="GI130" s="39"/>
      <c r="GJ130" s="31"/>
      <c r="GK130" s="38"/>
      <c r="GL130" s="37"/>
      <c r="GM130" s="37"/>
      <c r="GN130" s="39"/>
      <c r="GO130" s="40"/>
      <c r="GP130" s="41"/>
      <c r="GQ130" s="31"/>
      <c r="GR130" s="39"/>
      <c r="GS130" s="31"/>
      <c r="GT130" s="38"/>
      <c r="GU130" s="37"/>
      <c r="GV130" s="37"/>
      <c r="GW130" s="39"/>
      <c r="GX130" s="40"/>
      <c r="GY130" s="41"/>
      <c r="GZ130" s="31"/>
      <c r="HA130" s="39"/>
      <c r="HB130" s="31"/>
      <c r="HC130" s="38"/>
      <c r="HD130" s="37"/>
      <c r="HE130" s="37"/>
      <c r="HF130" s="39"/>
      <c r="HG130" s="40"/>
      <c r="HH130" s="41"/>
      <c r="HI130" s="31"/>
      <c r="HJ130" s="39"/>
      <c r="HK130" s="31"/>
      <c r="HL130" s="38"/>
      <c r="HM130" s="37"/>
      <c r="HN130" s="37"/>
      <c r="HO130" s="39"/>
      <c r="HP130" s="40"/>
      <c r="HQ130" s="41"/>
      <c r="HR130" s="31"/>
      <c r="HS130" s="39"/>
      <c r="HT130" s="31"/>
      <c r="HU130" s="38"/>
      <c r="HV130" s="37"/>
      <c r="HW130" s="37"/>
      <c r="HX130" s="39"/>
      <c r="HY130" s="40"/>
      <c r="HZ130" s="41"/>
      <c r="IA130" s="31"/>
      <c r="IB130" s="39"/>
      <c r="IC130" s="31"/>
      <c r="ID130" s="38"/>
      <c r="IE130" s="37"/>
      <c r="IF130" s="37"/>
      <c r="IG130" s="39"/>
      <c r="IH130" s="40"/>
      <c r="II130" s="41"/>
      <c r="IJ130" s="31"/>
      <c r="IK130" s="39"/>
      <c r="IL130" s="31"/>
      <c r="IM130" s="38"/>
      <c r="IN130" s="37"/>
      <c r="IO130" s="37"/>
      <c r="IP130" s="39"/>
      <c r="IQ130" s="40"/>
      <c r="IR130" s="41"/>
      <c r="IS130" s="31"/>
      <c r="IT130" s="39"/>
      <c r="IU130" s="31"/>
      <c r="IV130" s="38"/>
    </row>
    <row r="131" spans="1:256" ht="12.75">
      <c r="A131" s="38"/>
      <c r="B131" s="37"/>
      <c r="C131" s="37"/>
      <c r="D131" s="39"/>
      <c r="E131" s="40"/>
      <c r="F131" s="41"/>
      <c r="G131" s="31"/>
      <c r="H131" s="39"/>
      <c r="I131" s="31"/>
      <c r="J131" s="38"/>
      <c r="K131" s="37"/>
      <c r="L131" s="37"/>
      <c r="M131" s="39"/>
      <c r="N131" s="41"/>
      <c r="O131" s="31"/>
      <c r="P131" s="39"/>
      <c r="Q131" s="31"/>
      <c r="R131" s="38"/>
      <c r="S131" s="38"/>
      <c r="T131" s="37"/>
      <c r="U131" s="37"/>
      <c r="V131" s="37"/>
      <c r="W131" s="37"/>
      <c r="X131" s="39"/>
      <c r="Y131" s="40"/>
      <c r="Z131" s="41"/>
      <c r="AA131" s="12"/>
      <c r="AB131" s="39"/>
      <c r="AC131" s="31"/>
      <c r="AD131" s="31"/>
      <c r="AE131" s="38"/>
      <c r="AF131" s="37"/>
      <c r="AG131" s="37"/>
      <c r="AH131" s="39"/>
      <c r="AI131" s="40"/>
      <c r="AJ131" s="41"/>
      <c r="AK131" s="31"/>
      <c r="AL131" s="39"/>
      <c r="AM131" s="31"/>
      <c r="AN131" s="38"/>
      <c r="AO131" s="37"/>
      <c r="AP131" s="37"/>
      <c r="AQ131" s="39"/>
      <c r="AR131" s="40"/>
      <c r="AS131" s="41"/>
      <c r="AT131" s="31"/>
      <c r="AU131" s="39"/>
      <c r="AV131" s="31"/>
      <c r="AW131" s="38"/>
      <c r="AX131" s="37"/>
      <c r="AY131" s="37"/>
      <c r="AZ131" s="39"/>
      <c r="BA131" s="40"/>
      <c r="BB131" s="41"/>
      <c r="BC131" s="31"/>
      <c r="BD131" s="39"/>
      <c r="BE131" s="31"/>
      <c r="BF131" s="38"/>
      <c r="BG131" s="37"/>
      <c r="BH131" s="37"/>
      <c r="BI131" s="39"/>
      <c r="BJ131" s="40"/>
      <c r="BK131" s="41"/>
      <c r="BL131" s="31"/>
      <c r="BM131" s="39"/>
      <c r="BN131" s="31"/>
      <c r="BO131" s="38"/>
      <c r="BP131" s="37"/>
      <c r="BQ131" s="37"/>
      <c r="BR131" s="39"/>
      <c r="BS131" s="40"/>
      <c r="BT131" s="41"/>
      <c r="BU131" s="31"/>
      <c r="BV131" s="39"/>
      <c r="BW131" s="31"/>
      <c r="BX131" s="38"/>
      <c r="BY131" s="37"/>
      <c r="BZ131" s="37"/>
      <c r="CA131" s="39"/>
      <c r="CB131" s="40"/>
      <c r="CC131" s="41"/>
      <c r="CD131" s="31"/>
      <c r="CE131" s="39"/>
      <c r="CF131" s="31"/>
      <c r="CG131" s="38"/>
      <c r="CH131" s="37"/>
      <c r="CI131" s="37"/>
      <c r="CJ131" s="39"/>
      <c r="CK131" s="40"/>
      <c r="CL131" s="41"/>
      <c r="CM131" s="31"/>
      <c r="CN131" s="39"/>
      <c r="CO131" s="31"/>
      <c r="CP131" s="38"/>
      <c r="CQ131" s="37"/>
      <c r="CR131" s="37"/>
      <c r="CS131" s="39"/>
      <c r="CT131" s="40"/>
      <c r="CU131" s="41"/>
      <c r="CV131" s="31"/>
      <c r="CW131" s="39"/>
      <c r="CX131" s="31"/>
      <c r="CY131" s="38"/>
      <c r="CZ131" s="37"/>
      <c r="DA131" s="37"/>
      <c r="DB131" s="39"/>
      <c r="DC131" s="40"/>
      <c r="DD131" s="41"/>
      <c r="DE131" s="31"/>
      <c r="DF131" s="39"/>
      <c r="DG131" s="31"/>
      <c r="DH131" s="38"/>
      <c r="DI131" s="37"/>
      <c r="DJ131" s="37"/>
      <c r="DK131" s="39"/>
      <c r="DL131" s="40"/>
      <c r="DM131" s="41"/>
      <c r="DN131" s="31"/>
      <c r="DO131" s="39"/>
      <c r="DP131" s="31"/>
      <c r="DQ131" s="38"/>
      <c r="DR131" s="37"/>
      <c r="DS131" s="37"/>
      <c r="DT131" s="39"/>
      <c r="DU131" s="40"/>
      <c r="DV131" s="41"/>
      <c r="DW131" s="31"/>
      <c r="DX131" s="39"/>
      <c r="DY131" s="31"/>
      <c r="DZ131" s="38"/>
      <c r="EA131" s="37"/>
      <c r="EB131" s="37"/>
      <c r="EC131" s="39"/>
      <c r="ED131" s="40"/>
      <c r="EE131" s="41"/>
      <c r="EF131" s="31"/>
      <c r="EG131" s="39"/>
      <c r="EH131" s="31"/>
      <c r="EI131" s="38"/>
      <c r="EJ131" s="37"/>
      <c r="EK131" s="37"/>
      <c r="EL131" s="39"/>
      <c r="EM131" s="40"/>
      <c r="EN131" s="41"/>
      <c r="EO131" s="31"/>
      <c r="EP131" s="39"/>
      <c r="EQ131" s="31"/>
      <c r="ER131" s="38"/>
      <c r="ES131" s="37"/>
      <c r="ET131" s="37"/>
      <c r="EU131" s="39"/>
      <c r="EV131" s="40"/>
      <c r="EW131" s="41"/>
      <c r="EX131" s="31"/>
      <c r="EY131" s="39"/>
      <c r="EZ131" s="31"/>
      <c r="FA131" s="38"/>
      <c r="FB131" s="37"/>
      <c r="FC131" s="37"/>
      <c r="FD131" s="39"/>
      <c r="FE131" s="40"/>
      <c r="FF131" s="41"/>
      <c r="FG131" s="31"/>
      <c r="FH131" s="39"/>
      <c r="FI131" s="31"/>
      <c r="FJ131" s="38"/>
      <c r="FK131" s="37"/>
      <c r="FL131" s="37"/>
      <c r="FM131" s="39"/>
      <c r="FN131" s="40"/>
      <c r="FO131" s="41"/>
      <c r="FP131" s="31"/>
      <c r="FQ131" s="39"/>
      <c r="FR131" s="31"/>
      <c r="FS131" s="38"/>
      <c r="FT131" s="37"/>
      <c r="FU131" s="37"/>
      <c r="FV131" s="39"/>
      <c r="FW131" s="40"/>
      <c r="FX131" s="41"/>
      <c r="FY131" s="31"/>
      <c r="FZ131" s="39"/>
      <c r="GA131" s="31"/>
      <c r="GB131" s="38"/>
      <c r="GC131" s="37"/>
      <c r="GD131" s="37"/>
      <c r="GE131" s="39"/>
      <c r="GF131" s="40"/>
      <c r="GG131" s="41"/>
      <c r="GH131" s="31"/>
      <c r="GI131" s="39"/>
      <c r="GJ131" s="31"/>
      <c r="GK131" s="38"/>
      <c r="GL131" s="37"/>
      <c r="GM131" s="37"/>
      <c r="GN131" s="39"/>
      <c r="GO131" s="40"/>
      <c r="GP131" s="41"/>
      <c r="GQ131" s="31"/>
      <c r="GR131" s="39"/>
      <c r="GS131" s="31"/>
      <c r="GT131" s="38"/>
      <c r="GU131" s="37"/>
      <c r="GV131" s="37"/>
      <c r="GW131" s="39"/>
      <c r="GX131" s="40"/>
      <c r="GY131" s="41"/>
      <c r="GZ131" s="31"/>
      <c r="HA131" s="39"/>
      <c r="HB131" s="31"/>
      <c r="HC131" s="38"/>
      <c r="HD131" s="37"/>
      <c r="HE131" s="37"/>
      <c r="HF131" s="39"/>
      <c r="HG131" s="40"/>
      <c r="HH131" s="41"/>
      <c r="HI131" s="31"/>
      <c r="HJ131" s="39"/>
      <c r="HK131" s="31"/>
      <c r="HL131" s="38"/>
      <c r="HM131" s="37"/>
      <c r="HN131" s="37"/>
      <c r="HO131" s="39"/>
      <c r="HP131" s="40"/>
      <c r="HQ131" s="41"/>
      <c r="HR131" s="31"/>
      <c r="HS131" s="39"/>
      <c r="HT131" s="31"/>
      <c r="HU131" s="38"/>
      <c r="HV131" s="37"/>
      <c r="HW131" s="37"/>
      <c r="HX131" s="39"/>
      <c r="HY131" s="40"/>
      <c r="HZ131" s="41"/>
      <c r="IA131" s="31"/>
      <c r="IB131" s="39"/>
      <c r="IC131" s="31"/>
      <c r="ID131" s="38"/>
      <c r="IE131" s="37"/>
      <c r="IF131" s="37"/>
      <c r="IG131" s="39"/>
      <c r="IH131" s="40"/>
      <c r="II131" s="41"/>
      <c r="IJ131" s="31"/>
      <c r="IK131" s="39"/>
      <c r="IL131" s="31"/>
      <c r="IM131" s="38"/>
      <c r="IN131" s="37"/>
      <c r="IO131" s="37"/>
      <c r="IP131" s="39"/>
      <c r="IQ131" s="40"/>
      <c r="IR131" s="41"/>
      <c r="IS131" s="31"/>
      <c r="IT131" s="39"/>
      <c r="IU131" s="31"/>
      <c r="IV131" s="38"/>
    </row>
    <row r="132" spans="1:256" ht="12.75">
      <c r="A132" s="38"/>
      <c r="B132" s="37"/>
      <c r="C132" s="37"/>
      <c r="D132" s="39"/>
      <c r="E132" s="40"/>
      <c r="F132" s="41"/>
      <c r="G132" s="31"/>
      <c r="H132" s="39"/>
      <c r="I132" s="31"/>
      <c r="J132" s="38"/>
      <c r="K132" s="37"/>
      <c r="L132" s="37"/>
      <c r="M132" s="39"/>
      <c r="N132" s="41"/>
      <c r="O132" s="31"/>
      <c r="P132" s="39"/>
      <c r="Q132" s="31"/>
      <c r="R132" s="38"/>
      <c r="S132" s="38"/>
      <c r="T132" s="37"/>
      <c r="U132" s="37"/>
      <c r="V132" s="37"/>
      <c r="W132" s="37"/>
      <c r="X132" s="39"/>
      <c r="Y132" s="40"/>
      <c r="Z132" s="41"/>
      <c r="AA132" s="12"/>
      <c r="AB132" s="39"/>
      <c r="AC132" s="31"/>
      <c r="AD132" s="31"/>
      <c r="AE132" s="38"/>
      <c r="AF132" s="37"/>
      <c r="AG132" s="37"/>
      <c r="AH132" s="39"/>
      <c r="AI132" s="40"/>
      <c r="AJ132" s="41"/>
      <c r="AK132" s="31"/>
      <c r="AL132" s="39"/>
      <c r="AM132" s="31"/>
      <c r="AN132" s="38"/>
      <c r="AO132" s="37"/>
      <c r="AP132" s="37"/>
      <c r="AQ132" s="39"/>
      <c r="AR132" s="40"/>
      <c r="AS132" s="41"/>
      <c r="AT132" s="31"/>
      <c r="AU132" s="39"/>
      <c r="AV132" s="31"/>
      <c r="AW132" s="38"/>
      <c r="AX132" s="37"/>
      <c r="AY132" s="37"/>
      <c r="AZ132" s="39"/>
      <c r="BA132" s="40"/>
      <c r="BB132" s="41"/>
      <c r="BC132" s="31"/>
      <c r="BD132" s="39"/>
      <c r="BE132" s="31"/>
      <c r="BF132" s="38"/>
      <c r="BG132" s="37"/>
      <c r="BH132" s="37"/>
      <c r="BI132" s="39"/>
      <c r="BJ132" s="40"/>
      <c r="BK132" s="41"/>
      <c r="BL132" s="31"/>
      <c r="BM132" s="39"/>
      <c r="BN132" s="31"/>
      <c r="BO132" s="38"/>
      <c r="BP132" s="37"/>
      <c r="BQ132" s="37"/>
      <c r="BR132" s="39"/>
      <c r="BS132" s="40"/>
      <c r="BT132" s="41"/>
      <c r="BU132" s="31"/>
      <c r="BV132" s="39"/>
      <c r="BW132" s="31"/>
      <c r="BX132" s="38"/>
      <c r="BY132" s="37"/>
      <c r="BZ132" s="37"/>
      <c r="CA132" s="39"/>
      <c r="CB132" s="40"/>
      <c r="CC132" s="41"/>
      <c r="CD132" s="31"/>
      <c r="CE132" s="39"/>
      <c r="CF132" s="31"/>
      <c r="CG132" s="38"/>
      <c r="CH132" s="37"/>
      <c r="CI132" s="37"/>
      <c r="CJ132" s="39"/>
      <c r="CK132" s="40"/>
      <c r="CL132" s="41"/>
      <c r="CM132" s="31"/>
      <c r="CN132" s="39"/>
      <c r="CO132" s="31"/>
      <c r="CP132" s="38"/>
      <c r="CQ132" s="37"/>
      <c r="CR132" s="37"/>
      <c r="CS132" s="39"/>
      <c r="CT132" s="40"/>
      <c r="CU132" s="41"/>
      <c r="CV132" s="31"/>
      <c r="CW132" s="39"/>
      <c r="CX132" s="31"/>
      <c r="CY132" s="38"/>
      <c r="CZ132" s="37"/>
      <c r="DA132" s="37"/>
      <c r="DB132" s="39"/>
      <c r="DC132" s="40"/>
      <c r="DD132" s="41"/>
      <c r="DE132" s="31"/>
      <c r="DF132" s="39"/>
      <c r="DG132" s="31"/>
      <c r="DH132" s="38"/>
      <c r="DI132" s="37"/>
      <c r="DJ132" s="37"/>
      <c r="DK132" s="39"/>
      <c r="DL132" s="40"/>
      <c r="DM132" s="41"/>
      <c r="DN132" s="31"/>
      <c r="DO132" s="39"/>
      <c r="DP132" s="31"/>
      <c r="DQ132" s="38"/>
      <c r="DR132" s="37"/>
      <c r="DS132" s="37"/>
      <c r="DT132" s="39"/>
      <c r="DU132" s="40"/>
      <c r="DV132" s="41"/>
      <c r="DW132" s="31"/>
      <c r="DX132" s="39"/>
      <c r="DY132" s="31"/>
      <c r="DZ132" s="38"/>
      <c r="EA132" s="37"/>
      <c r="EB132" s="37"/>
      <c r="EC132" s="39"/>
      <c r="ED132" s="40"/>
      <c r="EE132" s="41"/>
      <c r="EF132" s="31"/>
      <c r="EG132" s="39"/>
      <c r="EH132" s="31"/>
      <c r="EI132" s="38"/>
      <c r="EJ132" s="37"/>
      <c r="EK132" s="37"/>
      <c r="EL132" s="39"/>
      <c r="EM132" s="40"/>
      <c r="EN132" s="41"/>
      <c r="EO132" s="31"/>
      <c r="EP132" s="39"/>
      <c r="EQ132" s="31"/>
      <c r="ER132" s="38"/>
      <c r="ES132" s="37"/>
      <c r="ET132" s="37"/>
      <c r="EU132" s="39"/>
      <c r="EV132" s="40"/>
      <c r="EW132" s="41"/>
      <c r="EX132" s="31"/>
      <c r="EY132" s="39"/>
      <c r="EZ132" s="31"/>
      <c r="FA132" s="38"/>
      <c r="FB132" s="37"/>
      <c r="FC132" s="37"/>
      <c r="FD132" s="39"/>
      <c r="FE132" s="40"/>
      <c r="FF132" s="41"/>
      <c r="FG132" s="31"/>
      <c r="FH132" s="39"/>
      <c r="FI132" s="31"/>
      <c r="FJ132" s="38"/>
      <c r="FK132" s="37"/>
      <c r="FL132" s="37"/>
      <c r="FM132" s="39"/>
      <c r="FN132" s="40"/>
      <c r="FO132" s="41"/>
      <c r="FP132" s="31"/>
      <c r="FQ132" s="39"/>
      <c r="FR132" s="31"/>
      <c r="FS132" s="38"/>
      <c r="FT132" s="37"/>
      <c r="FU132" s="37"/>
      <c r="FV132" s="39"/>
      <c r="FW132" s="40"/>
      <c r="FX132" s="41"/>
      <c r="FY132" s="31"/>
      <c r="FZ132" s="39"/>
      <c r="GA132" s="31"/>
      <c r="GB132" s="38"/>
      <c r="GC132" s="37"/>
      <c r="GD132" s="37"/>
      <c r="GE132" s="39"/>
      <c r="GF132" s="40"/>
      <c r="GG132" s="41"/>
      <c r="GH132" s="31"/>
      <c r="GI132" s="39"/>
      <c r="GJ132" s="31"/>
      <c r="GK132" s="38"/>
      <c r="GL132" s="37"/>
      <c r="GM132" s="37"/>
      <c r="GN132" s="39"/>
      <c r="GO132" s="40"/>
      <c r="GP132" s="41"/>
      <c r="GQ132" s="31"/>
      <c r="GR132" s="39"/>
      <c r="GS132" s="31"/>
      <c r="GT132" s="38"/>
      <c r="GU132" s="37"/>
      <c r="GV132" s="37"/>
      <c r="GW132" s="39"/>
      <c r="GX132" s="40"/>
      <c r="GY132" s="41"/>
      <c r="GZ132" s="31"/>
      <c r="HA132" s="39"/>
      <c r="HB132" s="31"/>
      <c r="HC132" s="38"/>
      <c r="HD132" s="37"/>
      <c r="HE132" s="37"/>
      <c r="HF132" s="39"/>
      <c r="HG132" s="40"/>
      <c r="HH132" s="41"/>
      <c r="HI132" s="31"/>
      <c r="HJ132" s="39"/>
      <c r="HK132" s="31"/>
      <c r="HL132" s="38"/>
      <c r="HM132" s="37"/>
      <c r="HN132" s="37"/>
      <c r="HO132" s="39"/>
      <c r="HP132" s="40"/>
      <c r="HQ132" s="41"/>
      <c r="HR132" s="31"/>
      <c r="HS132" s="39"/>
      <c r="HT132" s="31"/>
      <c r="HU132" s="38"/>
      <c r="HV132" s="37"/>
      <c r="HW132" s="37"/>
      <c r="HX132" s="39"/>
      <c r="HY132" s="40"/>
      <c r="HZ132" s="41"/>
      <c r="IA132" s="31"/>
      <c r="IB132" s="39"/>
      <c r="IC132" s="31"/>
      <c r="ID132" s="38"/>
      <c r="IE132" s="37"/>
      <c r="IF132" s="37"/>
      <c r="IG132" s="39"/>
      <c r="IH132" s="40"/>
      <c r="II132" s="41"/>
      <c r="IJ132" s="31"/>
      <c r="IK132" s="39"/>
      <c r="IL132" s="31"/>
      <c r="IM132" s="38"/>
      <c r="IN132" s="37"/>
      <c r="IO132" s="37"/>
      <c r="IP132" s="39"/>
      <c r="IQ132" s="40"/>
      <c r="IR132" s="41"/>
      <c r="IS132" s="31"/>
      <c r="IT132" s="39"/>
      <c r="IU132" s="31"/>
      <c r="IV132" s="38"/>
    </row>
    <row r="133" spans="1:256" ht="12.75">
      <c r="A133" s="38"/>
      <c r="B133" s="37"/>
      <c r="C133" s="37"/>
      <c r="D133" s="39"/>
      <c r="E133" s="40"/>
      <c r="F133" s="41"/>
      <c r="G133" s="31"/>
      <c r="H133" s="39"/>
      <c r="I133" s="31"/>
      <c r="J133" s="38"/>
      <c r="K133" s="37"/>
      <c r="L133" s="37"/>
      <c r="M133" s="39"/>
      <c r="N133" s="41"/>
      <c r="O133" s="31"/>
      <c r="P133" s="39"/>
      <c r="Q133" s="31"/>
      <c r="R133" s="38"/>
      <c r="S133" s="38"/>
      <c r="T133" s="37"/>
      <c r="U133" s="37"/>
      <c r="V133" s="37"/>
      <c r="W133" s="37"/>
      <c r="X133" s="39"/>
      <c r="Y133" s="40"/>
      <c r="Z133" s="41"/>
      <c r="AA133" s="31"/>
      <c r="AB133" s="39"/>
      <c r="AC133" s="31"/>
      <c r="AD133" s="31"/>
      <c r="AE133" s="38"/>
      <c r="AF133" s="37"/>
      <c r="AG133" s="37"/>
      <c r="AH133" s="39"/>
      <c r="AI133" s="40"/>
      <c r="AJ133" s="41"/>
      <c r="AK133" s="31"/>
      <c r="AL133" s="39"/>
      <c r="AM133" s="31"/>
      <c r="AN133" s="38"/>
      <c r="AO133" s="37"/>
      <c r="AP133" s="37"/>
      <c r="AQ133" s="39"/>
      <c r="AR133" s="40"/>
      <c r="AS133" s="41"/>
      <c r="AT133" s="31"/>
      <c r="AU133" s="39"/>
      <c r="AV133" s="31"/>
      <c r="AW133" s="38"/>
      <c r="AX133" s="37"/>
      <c r="AY133" s="37"/>
      <c r="AZ133" s="39"/>
      <c r="BA133" s="40"/>
      <c r="BB133" s="41"/>
      <c r="BC133" s="31"/>
      <c r="BD133" s="39"/>
      <c r="BE133" s="31"/>
      <c r="BF133" s="38"/>
      <c r="BG133" s="37"/>
      <c r="BH133" s="37"/>
      <c r="BI133" s="39"/>
      <c r="BJ133" s="40"/>
      <c r="BK133" s="41"/>
      <c r="BL133" s="31"/>
      <c r="BM133" s="39"/>
      <c r="BN133" s="31"/>
      <c r="BO133" s="38"/>
      <c r="BP133" s="37"/>
      <c r="BQ133" s="37"/>
      <c r="BR133" s="39"/>
      <c r="BS133" s="40"/>
      <c r="BT133" s="41"/>
      <c r="BU133" s="31"/>
      <c r="BV133" s="39"/>
      <c r="BW133" s="31"/>
      <c r="BX133" s="38"/>
      <c r="BY133" s="37"/>
      <c r="BZ133" s="37"/>
      <c r="CA133" s="39"/>
      <c r="CB133" s="40"/>
      <c r="CC133" s="41"/>
      <c r="CD133" s="31"/>
      <c r="CE133" s="39"/>
      <c r="CF133" s="31"/>
      <c r="CG133" s="38"/>
      <c r="CH133" s="37"/>
      <c r="CI133" s="37"/>
      <c r="CJ133" s="39"/>
      <c r="CK133" s="40"/>
      <c r="CL133" s="41"/>
      <c r="CM133" s="31"/>
      <c r="CN133" s="39"/>
      <c r="CO133" s="31"/>
      <c r="CP133" s="38"/>
      <c r="CQ133" s="37"/>
      <c r="CR133" s="37"/>
      <c r="CS133" s="39"/>
      <c r="CT133" s="40"/>
      <c r="CU133" s="41"/>
      <c r="CV133" s="31"/>
      <c r="CW133" s="39"/>
      <c r="CX133" s="31"/>
      <c r="CY133" s="38"/>
      <c r="CZ133" s="37"/>
      <c r="DA133" s="37"/>
      <c r="DB133" s="39"/>
      <c r="DC133" s="40"/>
      <c r="DD133" s="41"/>
      <c r="DE133" s="31"/>
      <c r="DF133" s="39"/>
      <c r="DG133" s="31"/>
      <c r="DH133" s="38"/>
      <c r="DI133" s="37"/>
      <c r="DJ133" s="37"/>
      <c r="DK133" s="39"/>
      <c r="DL133" s="40"/>
      <c r="DM133" s="41"/>
      <c r="DN133" s="31"/>
      <c r="DO133" s="39"/>
      <c r="DP133" s="31"/>
      <c r="DQ133" s="38"/>
      <c r="DR133" s="37"/>
      <c r="DS133" s="37"/>
      <c r="DT133" s="39"/>
      <c r="DU133" s="40"/>
      <c r="DV133" s="41"/>
      <c r="DW133" s="31"/>
      <c r="DX133" s="39"/>
      <c r="DY133" s="31"/>
      <c r="DZ133" s="38"/>
      <c r="EA133" s="37"/>
      <c r="EB133" s="37"/>
      <c r="EC133" s="39"/>
      <c r="ED133" s="40"/>
      <c r="EE133" s="41"/>
      <c r="EF133" s="31"/>
      <c r="EG133" s="39"/>
      <c r="EH133" s="31"/>
      <c r="EI133" s="38"/>
      <c r="EJ133" s="37"/>
      <c r="EK133" s="37"/>
      <c r="EL133" s="39"/>
      <c r="EM133" s="40"/>
      <c r="EN133" s="41"/>
      <c r="EO133" s="31"/>
      <c r="EP133" s="39"/>
      <c r="EQ133" s="31"/>
      <c r="ER133" s="38"/>
      <c r="ES133" s="37"/>
      <c r="ET133" s="37"/>
      <c r="EU133" s="39"/>
      <c r="EV133" s="40"/>
      <c r="EW133" s="41"/>
      <c r="EX133" s="31"/>
      <c r="EY133" s="39"/>
      <c r="EZ133" s="31"/>
      <c r="FA133" s="38"/>
      <c r="FB133" s="37"/>
      <c r="FC133" s="37"/>
      <c r="FD133" s="39"/>
      <c r="FE133" s="40"/>
      <c r="FF133" s="41"/>
      <c r="FG133" s="31"/>
      <c r="FH133" s="39"/>
      <c r="FI133" s="31"/>
      <c r="FJ133" s="38"/>
      <c r="FK133" s="37"/>
      <c r="FL133" s="37"/>
      <c r="FM133" s="39"/>
      <c r="FN133" s="40"/>
      <c r="FO133" s="41"/>
      <c r="FP133" s="31"/>
      <c r="FQ133" s="39"/>
      <c r="FR133" s="31"/>
      <c r="FS133" s="38"/>
      <c r="FT133" s="37"/>
      <c r="FU133" s="37"/>
      <c r="FV133" s="39"/>
      <c r="FW133" s="40"/>
      <c r="FX133" s="41"/>
      <c r="FY133" s="31"/>
      <c r="FZ133" s="39"/>
      <c r="GA133" s="31"/>
      <c r="GB133" s="38"/>
      <c r="GC133" s="37"/>
      <c r="GD133" s="37"/>
      <c r="GE133" s="39"/>
      <c r="GF133" s="40"/>
      <c r="GG133" s="41"/>
      <c r="GH133" s="31"/>
      <c r="GI133" s="39"/>
      <c r="GJ133" s="31"/>
      <c r="GK133" s="38"/>
      <c r="GL133" s="37"/>
      <c r="GM133" s="37"/>
      <c r="GN133" s="39"/>
      <c r="GO133" s="40"/>
      <c r="GP133" s="41"/>
      <c r="GQ133" s="31"/>
      <c r="GR133" s="39"/>
      <c r="GS133" s="31"/>
      <c r="GT133" s="38"/>
      <c r="GU133" s="37"/>
      <c r="GV133" s="37"/>
      <c r="GW133" s="39"/>
      <c r="GX133" s="40"/>
      <c r="GY133" s="41"/>
      <c r="GZ133" s="31"/>
      <c r="HA133" s="39"/>
      <c r="HB133" s="31"/>
      <c r="HC133" s="38"/>
      <c r="HD133" s="37"/>
      <c r="HE133" s="37"/>
      <c r="HF133" s="39"/>
      <c r="HG133" s="40"/>
      <c r="HH133" s="41"/>
      <c r="HI133" s="31"/>
      <c r="HJ133" s="39"/>
      <c r="HK133" s="31"/>
      <c r="HL133" s="38"/>
      <c r="HM133" s="37"/>
      <c r="HN133" s="37"/>
      <c r="HO133" s="39"/>
      <c r="HP133" s="40"/>
      <c r="HQ133" s="41"/>
      <c r="HR133" s="31"/>
      <c r="HS133" s="39"/>
      <c r="HT133" s="31"/>
      <c r="HU133" s="38"/>
      <c r="HV133" s="37"/>
      <c r="HW133" s="37"/>
      <c r="HX133" s="39"/>
      <c r="HY133" s="40"/>
      <c r="HZ133" s="41"/>
      <c r="IA133" s="31"/>
      <c r="IB133" s="39"/>
      <c r="IC133" s="31"/>
      <c r="ID133" s="38"/>
      <c r="IE133" s="37"/>
      <c r="IF133" s="37"/>
      <c r="IG133" s="39"/>
      <c r="IH133" s="40"/>
      <c r="II133" s="41"/>
      <c r="IJ133" s="31"/>
      <c r="IK133" s="39"/>
      <c r="IL133" s="31"/>
      <c r="IM133" s="38"/>
      <c r="IN133" s="37"/>
      <c r="IO133" s="37"/>
      <c r="IP133" s="39"/>
      <c r="IQ133" s="40"/>
      <c r="IR133" s="41"/>
      <c r="IS133" s="31"/>
      <c r="IT133" s="39"/>
      <c r="IU133" s="31"/>
      <c r="IV133" s="38"/>
    </row>
    <row r="134" spans="1:256" ht="12.75">
      <c r="A134" s="38"/>
      <c r="B134" s="37"/>
      <c r="C134" s="37"/>
      <c r="D134" s="39"/>
      <c r="E134" s="40"/>
      <c r="F134" s="41"/>
      <c r="G134" s="31"/>
      <c r="H134" s="39"/>
      <c r="I134" s="31"/>
      <c r="J134" s="38"/>
      <c r="K134" s="37"/>
      <c r="L134" s="37"/>
      <c r="M134" s="39"/>
      <c r="N134" s="41"/>
      <c r="O134" s="31"/>
      <c r="P134" s="39"/>
      <c r="Q134" s="31"/>
      <c r="R134" s="38"/>
      <c r="S134" s="38"/>
      <c r="T134" s="37"/>
      <c r="U134" s="37"/>
      <c r="V134" s="37"/>
      <c r="W134" s="37"/>
      <c r="X134" s="39"/>
      <c r="Y134" s="40"/>
      <c r="Z134" s="41"/>
      <c r="AA134" s="31"/>
      <c r="AB134" s="39"/>
      <c r="AC134" s="31"/>
      <c r="AD134" s="31"/>
      <c r="AE134" s="38"/>
      <c r="AF134" s="37"/>
      <c r="AG134" s="37"/>
      <c r="AH134" s="39"/>
      <c r="AI134" s="40"/>
      <c r="AJ134" s="41"/>
      <c r="AK134" s="31"/>
      <c r="AL134" s="39"/>
      <c r="AM134" s="31"/>
      <c r="AN134" s="38"/>
      <c r="AO134" s="37"/>
      <c r="AP134" s="37"/>
      <c r="AQ134" s="39"/>
      <c r="AR134" s="40"/>
      <c r="AS134" s="41"/>
      <c r="AT134" s="31"/>
      <c r="AU134" s="39"/>
      <c r="AV134" s="31"/>
      <c r="AW134" s="38"/>
      <c r="AX134" s="37"/>
      <c r="AY134" s="37"/>
      <c r="AZ134" s="39"/>
      <c r="BA134" s="40"/>
      <c r="BB134" s="41"/>
      <c r="BC134" s="31"/>
      <c r="BD134" s="39"/>
      <c r="BE134" s="31"/>
      <c r="BF134" s="38"/>
      <c r="BG134" s="37"/>
      <c r="BH134" s="37"/>
      <c r="BI134" s="39"/>
      <c r="BJ134" s="40"/>
      <c r="BK134" s="41"/>
      <c r="BL134" s="31"/>
      <c r="BM134" s="39"/>
      <c r="BN134" s="31"/>
      <c r="BO134" s="38"/>
      <c r="BP134" s="37"/>
      <c r="BQ134" s="37"/>
      <c r="BR134" s="39"/>
      <c r="BS134" s="40"/>
      <c r="BT134" s="41"/>
      <c r="BU134" s="31"/>
      <c r="BV134" s="39"/>
      <c r="BW134" s="31"/>
      <c r="BX134" s="38"/>
      <c r="BY134" s="37"/>
      <c r="BZ134" s="37"/>
      <c r="CA134" s="39"/>
      <c r="CB134" s="40"/>
      <c r="CC134" s="41"/>
      <c r="CD134" s="31"/>
      <c r="CE134" s="39"/>
      <c r="CF134" s="31"/>
      <c r="CG134" s="38"/>
      <c r="CH134" s="37"/>
      <c r="CI134" s="37"/>
      <c r="CJ134" s="39"/>
      <c r="CK134" s="40"/>
      <c r="CL134" s="41"/>
      <c r="CM134" s="31"/>
      <c r="CN134" s="39"/>
      <c r="CO134" s="31"/>
      <c r="CP134" s="38"/>
      <c r="CQ134" s="37"/>
      <c r="CR134" s="37"/>
      <c r="CS134" s="39"/>
      <c r="CT134" s="40"/>
      <c r="CU134" s="41"/>
      <c r="CV134" s="31"/>
      <c r="CW134" s="39"/>
      <c r="CX134" s="31"/>
      <c r="CY134" s="38"/>
      <c r="CZ134" s="37"/>
      <c r="DA134" s="37"/>
      <c r="DB134" s="39"/>
      <c r="DC134" s="40"/>
      <c r="DD134" s="41"/>
      <c r="DE134" s="31"/>
      <c r="DF134" s="39"/>
      <c r="DG134" s="31"/>
      <c r="DH134" s="38"/>
      <c r="DI134" s="37"/>
      <c r="DJ134" s="37"/>
      <c r="DK134" s="39"/>
      <c r="DL134" s="40"/>
      <c r="DM134" s="41"/>
      <c r="DN134" s="31"/>
      <c r="DO134" s="39"/>
      <c r="DP134" s="31"/>
      <c r="DQ134" s="38"/>
      <c r="DR134" s="37"/>
      <c r="DS134" s="37"/>
      <c r="DT134" s="39"/>
      <c r="DU134" s="40"/>
      <c r="DV134" s="41"/>
      <c r="DW134" s="31"/>
      <c r="DX134" s="39"/>
      <c r="DY134" s="31"/>
      <c r="DZ134" s="38"/>
      <c r="EA134" s="37"/>
      <c r="EB134" s="37"/>
      <c r="EC134" s="39"/>
      <c r="ED134" s="40"/>
      <c r="EE134" s="41"/>
      <c r="EF134" s="31"/>
      <c r="EG134" s="39"/>
      <c r="EH134" s="31"/>
      <c r="EI134" s="38"/>
      <c r="EJ134" s="37"/>
      <c r="EK134" s="37"/>
      <c r="EL134" s="39"/>
      <c r="EM134" s="40"/>
      <c r="EN134" s="41"/>
      <c r="EO134" s="31"/>
      <c r="EP134" s="39"/>
      <c r="EQ134" s="31"/>
      <c r="ER134" s="38"/>
      <c r="ES134" s="37"/>
      <c r="ET134" s="37"/>
      <c r="EU134" s="39"/>
      <c r="EV134" s="40"/>
      <c r="EW134" s="41"/>
      <c r="EX134" s="31"/>
      <c r="EY134" s="39"/>
      <c r="EZ134" s="31"/>
      <c r="FA134" s="38"/>
      <c r="FB134" s="37"/>
      <c r="FC134" s="37"/>
      <c r="FD134" s="39"/>
      <c r="FE134" s="40"/>
      <c r="FF134" s="41"/>
      <c r="FG134" s="31"/>
      <c r="FH134" s="39"/>
      <c r="FI134" s="31"/>
      <c r="FJ134" s="38"/>
      <c r="FK134" s="37"/>
      <c r="FL134" s="37"/>
      <c r="FM134" s="39"/>
      <c r="FN134" s="40"/>
      <c r="FO134" s="41"/>
      <c r="FP134" s="31"/>
      <c r="FQ134" s="39"/>
      <c r="FR134" s="31"/>
      <c r="FS134" s="38"/>
      <c r="FT134" s="37"/>
      <c r="FU134" s="37"/>
      <c r="FV134" s="39"/>
      <c r="FW134" s="40"/>
      <c r="FX134" s="41"/>
      <c r="FY134" s="31"/>
      <c r="FZ134" s="39"/>
      <c r="GA134" s="31"/>
      <c r="GB134" s="38"/>
      <c r="GC134" s="37"/>
      <c r="GD134" s="37"/>
      <c r="GE134" s="39"/>
      <c r="GF134" s="40"/>
      <c r="GG134" s="41"/>
      <c r="GH134" s="31"/>
      <c r="GI134" s="39"/>
      <c r="GJ134" s="31"/>
      <c r="GK134" s="38"/>
      <c r="GL134" s="37"/>
      <c r="GM134" s="37"/>
      <c r="GN134" s="39"/>
      <c r="GO134" s="40"/>
      <c r="GP134" s="41"/>
      <c r="GQ134" s="31"/>
      <c r="GR134" s="39"/>
      <c r="GS134" s="31"/>
      <c r="GT134" s="38"/>
      <c r="GU134" s="37"/>
      <c r="GV134" s="37"/>
      <c r="GW134" s="39"/>
      <c r="GX134" s="40"/>
      <c r="GY134" s="41"/>
      <c r="GZ134" s="31"/>
      <c r="HA134" s="39"/>
      <c r="HB134" s="31"/>
      <c r="HC134" s="38"/>
      <c r="HD134" s="37"/>
      <c r="HE134" s="37"/>
      <c r="HF134" s="39"/>
      <c r="HG134" s="40"/>
      <c r="HH134" s="41"/>
      <c r="HI134" s="31"/>
      <c r="HJ134" s="39"/>
      <c r="HK134" s="31"/>
      <c r="HL134" s="38"/>
      <c r="HM134" s="37"/>
      <c r="HN134" s="37"/>
      <c r="HO134" s="39"/>
      <c r="HP134" s="40"/>
      <c r="HQ134" s="41"/>
      <c r="HR134" s="31"/>
      <c r="HS134" s="39"/>
      <c r="HT134" s="31"/>
      <c r="HU134" s="38"/>
      <c r="HV134" s="37"/>
      <c r="HW134" s="37"/>
      <c r="HX134" s="39"/>
      <c r="HY134" s="40"/>
      <c r="HZ134" s="41"/>
      <c r="IA134" s="31"/>
      <c r="IB134" s="39"/>
      <c r="IC134" s="31"/>
      <c r="ID134" s="38"/>
      <c r="IE134" s="37"/>
      <c r="IF134" s="37"/>
      <c r="IG134" s="39"/>
      <c r="IH134" s="40"/>
      <c r="II134" s="41"/>
      <c r="IJ134" s="31"/>
      <c r="IK134" s="39"/>
      <c r="IL134" s="31"/>
      <c r="IM134" s="38"/>
      <c r="IN134" s="37"/>
      <c r="IO134" s="37"/>
      <c r="IP134" s="39"/>
      <c r="IQ134" s="40"/>
      <c r="IR134" s="41"/>
      <c r="IS134" s="31"/>
      <c r="IT134" s="39"/>
      <c r="IU134" s="31"/>
      <c r="IV134" s="38"/>
    </row>
    <row r="135" spans="1:256" ht="12.75">
      <c r="A135" s="38"/>
      <c r="B135" s="37"/>
      <c r="C135" s="37"/>
      <c r="D135" s="39"/>
      <c r="E135" s="40"/>
      <c r="F135" s="41"/>
      <c r="G135" s="31"/>
      <c r="H135" s="39"/>
      <c r="I135" s="31"/>
      <c r="J135" s="38"/>
      <c r="K135" s="37"/>
      <c r="L135" s="37"/>
      <c r="M135" s="39"/>
      <c r="N135" s="41"/>
      <c r="O135" s="31"/>
      <c r="P135" s="39"/>
      <c r="Q135" s="31"/>
      <c r="R135" s="38"/>
      <c r="S135" s="38"/>
      <c r="T135" s="37"/>
      <c r="U135" s="37"/>
      <c r="V135" s="37"/>
      <c r="W135" s="37"/>
      <c r="X135" s="39"/>
      <c r="Y135" s="40"/>
      <c r="Z135" s="41"/>
      <c r="AA135" s="31"/>
      <c r="AB135" s="39"/>
      <c r="AC135" s="31"/>
      <c r="AD135" s="31"/>
      <c r="AE135" s="38"/>
      <c r="AF135" s="37"/>
      <c r="AG135" s="37"/>
      <c r="AH135" s="39"/>
      <c r="AI135" s="40"/>
      <c r="AJ135" s="41"/>
      <c r="AK135" s="31"/>
      <c r="AL135" s="39"/>
      <c r="AM135" s="31"/>
      <c r="AN135" s="38"/>
      <c r="AO135" s="37"/>
      <c r="AP135" s="37"/>
      <c r="AQ135" s="39"/>
      <c r="AR135" s="40"/>
      <c r="AS135" s="41"/>
      <c r="AT135" s="31"/>
      <c r="AU135" s="39"/>
      <c r="AV135" s="31"/>
      <c r="AW135" s="38"/>
      <c r="AX135" s="37"/>
      <c r="AY135" s="37"/>
      <c r="AZ135" s="39"/>
      <c r="BA135" s="40"/>
      <c r="BB135" s="41"/>
      <c r="BC135" s="31"/>
      <c r="BD135" s="39"/>
      <c r="BE135" s="31"/>
      <c r="BF135" s="38"/>
      <c r="BG135" s="37"/>
      <c r="BH135" s="37"/>
      <c r="BI135" s="39"/>
      <c r="BJ135" s="40"/>
      <c r="BK135" s="41"/>
      <c r="BL135" s="31"/>
      <c r="BM135" s="39"/>
      <c r="BN135" s="31"/>
      <c r="BO135" s="38"/>
      <c r="BP135" s="37"/>
      <c r="BQ135" s="37"/>
      <c r="BR135" s="39"/>
      <c r="BS135" s="40"/>
      <c r="BT135" s="41"/>
      <c r="BU135" s="31"/>
      <c r="BV135" s="39"/>
      <c r="BW135" s="31"/>
      <c r="BX135" s="38"/>
      <c r="BY135" s="37"/>
      <c r="BZ135" s="37"/>
      <c r="CA135" s="39"/>
      <c r="CB135" s="40"/>
      <c r="CC135" s="41"/>
      <c r="CD135" s="31"/>
      <c r="CE135" s="39"/>
      <c r="CF135" s="31"/>
      <c r="CG135" s="38"/>
      <c r="CH135" s="37"/>
      <c r="CI135" s="37"/>
      <c r="CJ135" s="39"/>
      <c r="CK135" s="40"/>
      <c r="CL135" s="41"/>
      <c r="CM135" s="31"/>
      <c r="CN135" s="39"/>
      <c r="CO135" s="31"/>
      <c r="CP135" s="38"/>
      <c r="CQ135" s="37"/>
      <c r="CR135" s="37"/>
      <c r="CS135" s="39"/>
      <c r="CT135" s="40"/>
      <c r="CU135" s="41"/>
      <c r="CV135" s="31"/>
      <c r="CW135" s="39"/>
      <c r="CX135" s="31"/>
      <c r="CY135" s="38"/>
      <c r="CZ135" s="37"/>
      <c r="DA135" s="37"/>
      <c r="DB135" s="39"/>
      <c r="DC135" s="40"/>
      <c r="DD135" s="41"/>
      <c r="DE135" s="31"/>
      <c r="DF135" s="39"/>
      <c r="DG135" s="31"/>
      <c r="DH135" s="38"/>
      <c r="DI135" s="37"/>
      <c r="DJ135" s="37"/>
      <c r="DK135" s="39"/>
      <c r="DL135" s="40"/>
      <c r="DM135" s="41"/>
      <c r="DN135" s="31"/>
      <c r="DO135" s="39"/>
      <c r="DP135" s="31"/>
      <c r="DQ135" s="38"/>
      <c r="DR135" s="37"/>
      <c r="DS135" s="37"/>
      <c r="DT135" s="39"/>
      <c r="DU135" s="40"/>
      <c r="DV135" s="41"/>
      <c r="DW135" s="31"/>
      <c r="DX135" s="39"/>
      <c r="DY135" s="31"/>
      <c r="DZ135" s="38"/>
      <c r="EA135" s="37"/>
      <c r="EB135" s="37"/>
      <c r="EC135" s="39"/>
      <c r="ED135" s="40"/>
      <c r="EE135" s="41"/>
      <c r="EF135" s="31"/>
      <c r="EG135" s="39"/>
      <c r="EH135" s="31"/>
      <c r="EI135" s="38"/>
      <c r="EJ135" s="37"/>
      <c r="EK135" s="37"/>
      <c r="EL135" s="39"/>
      <c r="EM135" s="40"/>
      <c r="EN135" s="41"/>
      <c r="EO135" s="31"/>
      <c r="EP135" s="39"/>
      <c r="EQ135" s="31"/>
      <c r="ER135" s="38"/>
      <c r="ES135" s="37"/>
      <c r="ET135" s="37"/>
      <c r="EU135" s="39"/>
      <c r="EV135" s="40"/>
      <c r="EW135" s="41"/>
      <c r="EX135" s="31"/>
      <c r="EY135" s="39"/>
      <c r="EZ135" s="31"/>
      <c r="FA135" s="38"/>
      <c r="FB135" s="37"/>
      <c r="FC135" s="37"/>
      <c r="FD135" s="39"/>
      <c r="FE135" s="40"/>
      <c r="FF135" s="41"/>
      <c r="FG135" s="31"/>
      <c r="FH135" s="39"/>
      <c r="FI135" s="31"/>
      <c r="FJ135" s="38"/>
      <c r="FK135" s="37"/>
      <c r="FL135" s="37"/>
      <c r="FM135" s="39"/>
      <c r="FN135" s="40"/>
      <c r="FO135" s="41"/>
      <c r="FP135" s="31"/>
      <c r="FQ135" s="39"/>
      <c r="FR135" s="31"/>
      <c r="FS135" s="38"/>
      <c r="FT135" s="37"/>
      <c r="FU135" s="37"/>
      <c r="FV135" s="39"/>
      <c r="FW135" s="40"/>
      <c r="FX135" s="41"/>
      <c r="FY135" s="31"/>
      <c r="FZ135" s="39"/>
      <c r="GA135" s="31"/>
      <c r="GB135" s="38"/>
      <c r="GC135" s="37"/>
      <c r="GD135" s="37"/>
      <c r="GE135" s="39"/>
      <c r="GF135" s="40"/>
      <c r="GG135" s="41"/>
      <c r="GH135" s="31"/>
      <c r="GI135" s="39"/>
      <c r="GJ135" s="31"/>
      <c r="GK135" s="38"/>
      <c r="GL135" s="37"/>
      <c r="GM135" s="37"/>
      <c r="GN135" s="39"/>
      <c r="GO135" s="40"/>
      <c r="GP135" s="41"/>
      <c r="GQ135" s="31"/>
      <c r="GR135" s="39"/>
      <c r="GS135" s="31"/>
      <c r="GT135" s="38"/>
      <c r="GU135" s="37"/>
      <c r="GV135" s="37"/>
      <c r="GW135" s="39"/>
      <c r="GX135" s="40"/>
      <c r="GY135" s="41"/>
      <c r="GZ135" s="31"/>
      <c r="HA135" s="39"/>
      <c r="HB135" s="31"/>
      <c r="HC135" s="38"/>
      <c r="HD135" s="37"/>
      <c r="HE135" s="37"/>
      <c r="HF135" s="39"/>
      <c r="HG135" s="40"/>
      <c r="HH135" s="41"/>
      <c r="HI135" s="31"/>
      <c r="HJ135" s="39"/>
      <c r="HK135" s="31"/>
      <c r="HL135" s="38"/>
      <c r="HM135" s="37"/>
      <c r="HN135" s="37"/>
      <c r="HO135" s="39"/>
      <c r="HP135" s="40"/>
      <c r="HQ135" s="41"/>
      <c r="HR135" s="31"/>
      <c r="HS135" s="39"/>
      <c r="HT135" s="31"/>
      <c r="HU135" s="38"/>
      <c r="HV135" s="37"/>
      <c r="HW135" s="37"/>
      <c r="HX135" s="39"/>
      <c r="HY135" s="40"/>
      <c r="HZ135" s="41"/>
      <c r="IA135" s="31"/>
      <c r="IB135" s="39"/>
      <c r="IC135" s="31"/>
      <c r="ID135" s="38"/>
      <c r="IE135" s="37"/>
      <c r="IF135" s="37"/>
      <c r="IG135" s="39"/>
      <c r="IH135" s="40"/>
      <c r="II135" s="41"/>
      <c r="IJ135" s="31"/>
      <c r="IK135" s="39"/>
      <c r="IL135" s="31"/>
      <c r="IM135" s="38"/>
      <c r="IN135" s="37"/>
      <c r="IO135" s="37"/>
      <c r="IP135" s="39"/>
      <c r="IQ135" s="40"/>
      <c r="IR135" s="41"/>
      <c r="IS135" s="31"/>
      <c r="IT135" s="39"/>
      <c r="IU135" s="31"/>
      <c r="IV135" s="38"/>
    </row>
    <row r="136" spans="1:23" s="12" customFormat="1" ht="12.75">
      <c r="A136" s="38"/>
      <c r="B136" s="37"/>
      <c r="C136" s="37"/>
      <c r="D136" s="39"/>
      <c r="E136" s="40"/>
      <c r="F136" s="41"/>
      <c r="G136" s="31"/>
      <c r="H136" s="39"/>
      <c r="I136" s="31"/>
      <c r="J136" s="36"/>
      <c r="K136" s="37"/>
      <c r="L136" s="37"/>
      <c r="M136" s="37"/>
      <c r="N136" s="37"/>
      <c r="O136" s="37"/>
      <c r="P136" s="37"/>
      <c r="Q136" s="37"/>
      <c r="R136" s="37"/>
      <c r="S136" s="37"/>
      <c r="T136" s="37"/>
      <c r="U136" s="37"/>
      <c r="V136" s="37"/>
      <c r="W136" s="37"/>
    </row>
    <row r="137" spans="1:23" s="12" customFormat="1" ht="12.75">
      <c r="A137" s="38"/>
      <c r="B137" s="37"/>
      <c r="C137" s="37"/>
      <c r="D137" s="39"/>
      <c r="E137" s="40"/>
      <c r="F137" s="41"/>
      <c r="G137" s="31"/>
      <c r="H137" s="39"/>
      <c r="I137" s="31"/>
      <c r="J137" s="36"/>
      <c r="K137" s="37"/>
      <c r="L137" s="37"/>
      <c r="M137" s="37"/>
      <c r="N137" s="37"/>
      <c r="O137" s="37"/>
      <c r="P137" s="37"/>
      <c r="Q137" s="37"/>
      <c r="R137" s="37"/>
      <c r="S137" s="37"/>
      <c r="T137" s="37"/>
      <c r="U137" s="37"/>
      <c r="V137" s="37"/>
      <c r="W137" s="37"/>
    </row>
    <row r="138" spans="1:23" s="12" customFormat="1" ht="12.75">
      <c r="A138" s="38"/>
      <c r="B138" s="37"/>
      <c r="C138" s="37"/>
      <c r="D138" s="39"/>
      <c r="E138" s="40"/>
      <c r="F138" s="41"/>
      <c r="G138" s="31"/>
      <c r="H138" s="39"/>
      <c r="I138" s="31"/>
      <c r="J138" s="36"/>
      <c r="K138" s="37"/>
      <c r="L138" s="37"/>
      <c r="M138" s="37"/>
      <c r="N138" s="37"/>
      <c r="O138" s="37"/>
      <c r="P138" s="37"/>
      <c r="Q138" s="37"/>
      <c r="R138" s="37"/>
      <c r="S138" s="37"/>
      <c r="T138" s="37"/>
      <c r="U138" s="37"/>
      <c r="V138" s="37"/>
      <c r="W138" s="37"/>
    </row>
    <row r="139" spans="1:23" s="12" customFormat="1" ht="12.75">
      <c r="A139" s="38"/>
      <c r="B139" s="37"/>
      <c r="C139" s="37"/>
      <c r="D139" s="39"/>
      <c r="E139" s="40"/>
      <c r="F139" s="41"/>
      <c r="G139" s="31"/>
      <c r="H139" s="39"/>
      <c r="I139" s="31"/>
      <c r="J139" s="36"/>
      <c r="K139" s="37"/>
      <c r="L139" s="37"/>
      <c r="M139" s="37"/>
      <c r="N139" s="37"/>
      <c r="O139" s="37"/>
      <c r="P139" s="37"/>
      <c r="Q139" s="37"/>
      <c r="R139" s="37"/>
      <c r="S139" s="37"/>
      <c r="T139" s="37"/>
      <c r="U139" s="37"/>
      <c r="V139" s="37"/>
      <c r="W139" s="37"/>
    </row>
    <row r="140" spans="1:23" s="12" customFormat="1" ht="12.75">
      <c r="A140" s="38"/>
      <c r="B140" s="37"/>
      <c r="C140" s="37"/>
      <c r="D140" s="39"/>
      <c r="E140" s="40"/>
      <c r="F140" s="41"/>
      <c r="G140" s="31"/>
      <c r="H140" s="39"/>
      <c r="I140" s="31"/>
      <c r="J140" s="36"/>
      <c r="K140" s="37"/>
      <c r="L140" s="37"/>
      <c r="M140" s="37"/>
      <c r="N140" s="37"/>
      <c r="O140" s="37"/>
      <c r="P140" s="37"/>
      <c r="Q140" s="37"/>
      <c r="R140" s="37"/>
      <c r="S140" s="37"/>
      <c r="T140" s="37"/>
      <c r="U140" s="37"/>
      <c r="V140" s="37"/>
      <c r="W140" s="37"/>
    </row>
    <row r="141" spans="1:23" s="12" customFormat="1" ht="12.75">
      <c r="A141" s="38"/>
      <c r="B141" s="37"/>
      <c r="C141" s="37"/>
      <c r="D141" s="39"/>
      <c r="E141" s="40"/>
      <c r="F141" s="41"/>
      <c r="G141" s="31"/>
      <c r="H141" s="39"/>
      <c r="I141" s="31"/>
      <c r="J141" s="36"/>
      <c r="K141" s="37"/>
      <c r="L141" s="37"/>
      <c r="M141" s="37"/>
      <c r="N141" s="37"/>
      <c r="O141" s="37"/>
      <c r="P141" s="37"/>
      <c r="Q141" s="37"/>
      <c r="R141" s="37"/>
      <c r="S141" s="37"/>
      <c r="T141" s="37"/>
      <c r="U141" s="37"/>
      <c r="V141" s="37"/>
      <c r="W141" s="37"/>
    </row>
    <row r="142" spans="1:23" s="12" customFormat="1" ht="12.75">
      <c r="A142" s="38"/>
      <c r="B142" s="37"/>
      <c r="C142" s="37"/>
      <c r="D142" s="39"/>
      <c r="E142" s="40"/>
      <c r="F142" s="41"/>
      <c r="G142" s="31"/>
      <c r="H142" s="39"/>
      <c r="I142" s="31"/>
      <c r="J142" s="36"/>
      <c r="K142" s="37"/>
      <c r="L142" s="37"/>
      <c r="M142" s="37"/>
      <c r="N142" s="37"/>
      <c r="O142" s="37"/>
      <c r="P142" s="37"/>
      <c r="Q142" s="37"/>
      <c r="R142" s="37"/>
      <c r="S142" s="37"/>
      <c r="T142" s="37"/>
      <c r="U142" s="37"/>
      <c r="V142" s="37"/>
      <c r="W142" s="37"/>
    </row>
    <row r="143" spans="1:256" ht="12.75">
      <c r="A143" s="38"/>
      <c r="B143" s="37"/>
      <c r="C143" s="37"/>
      <c r="D143" s="39"/>
      <c r="E143" s="40"/>
      <c r="F143" s="41"/>
      <c r="G143" s="31"/>
      <c r="H143" s="39"/>
      <c r="I143" s="31"/>
      <c r="J143" s="38"/>
      <c r="K143" s="37"/>
      <c r="L143" s="37"/>
      <c r="M143" s="39"/>
      <c r="N143" s="41"/>
      <c r="O143" s="31"/>
      <c r="P143" s="39"/>
      <c r="Q143" s="31"/>
      <c r="R143" s="38"/>
      <c r="S143" s="38"/>
      <c r="T143" s="37"/>
      <c r="U143" s="37"/>
      <c r="V143" s="37"/>
      <c r="W143" s="37"/>
      <c r="X143" s="39"/>
      <c r="Y143" s="40"/>
      <c r="Z143" s="41"/>
      <c r="AA143" s="12"/>
      <c r="AB143" s="39"/>
      <c r="AC143" s="31"/>
      <c r="AD143" s="31"/>
      <c r="AE143" s="38"/>
      <c r="AF143" s="37"/>
      <c r="AG143" s="37"/>
      <c r="AH143" s="39"/>
      <c r="AI143" s="40"/>
      <c r="AJ143" s="41"/>
      <c r="AK143" s="31"/>
      <c r="AL143" s="39"/>
      <c r="AM143" s="31"/>
      <c r="AN143" s="38"/>
      <c r="AO143" s="37"/>
      <c r="AP143" s="37"/>
      <c r="AQ143" s="39"/>
      <c r="AR143" s="40"/>
      <c r="AS143" s="41"/>
      <c r="AT143" s="31"/>
      <c r="AU143" s="39"/>
      <c r="AV143" s="31"/>
      <c r="AW143" s="38"/>
      <c r="AX143" s="37"/>
      <c r="AY143" s="37"/>
      <c r="AZ143" s="39"/>
      <c r="BA143" s="40"/>
      <c r="BB143" s="41"/>
      <c r="BC143" s="31"/>
      <c r="BD143" s="39"/>
      <c r="BE143" s="31"/>
      <c r="BF143" s="38"/>
      <c r="BG143" s="37"/>
      <c r="BH143" s="37"/>
      <c r="BI143" s="39"/>
      <c r="BJ143" s="40"/>
      <c r="BK143" s="41"/>
      <c r="BL143" s="31"/>
      <c r="BM143" s="39"/>
      <c r="BN143" s="31"/>
      <c r="BO143" s="38"/>
      <c r="BP143" s="37"/>
      <c r="BQ143" s="37"/>
      <c r="BR143" s="39"/>
      <c r="BS143" s="40"/>
      <c r="BT143" s="41"/>
      <c r="BU143" s="31"/>
      <c r="BV143" s="39"/>
      <c r="BW143" s="31"/>
      <c r="BX143" s="38"/>
      <c r="BY143" s="37"/>
      <c r="BZ143" s="37"/>
      <c r="CA143" s="39"/>
      <c r="CB143" s="40"/>
      <c r="CC143" s="41"/>
      <c r="CD143" s="31"/>
      <c r="CE143" s="39"/>
      <c r="CF143" s="31"/>
      <c r="CG143" s="38"/>
      <c r="CH143" s="37"/>
      <c r="CI143" s="37"/>
      <c r="CJ143" s="39"/>
      <c r="CK143" s="40"/>
      <c r="CL143" s="41"/>
      <c r="CM143" s="31"/>
      <c r="CN143" s="39"/>
      <c r="CO143" s="31"/>
      <c r="CP143" s="38"/>
      <c r="CQ143" s="37"/>
      <c r="CR143" s="37"/>
      <c r="CS143" s="39"/>
      <c r="CT143" s="40"/>
      <c r="CU143" s="41"/>
      <c r="CV143" s="31"/>
      <c r="CW143" s="39"/>
      <c r="CX143" s="31"/>
      <c r="CY143" s="38"/>
      <c r="CZ143" s="37"/>
      <c r="DA143" s="37"/>
      <c r="DB143" s="39"/>
      <c r="DC143" s="40"/>
      <c r="DD143" s="41"/>
      <c r="DE143" s="31"/>
      <c r="DF143" s="39"/>
      <c r="DG143" s="31"/>
      <c r="DH143" s="38"/>
      <c r="DI143" s="37"/>
      <c r="DJ143" s="37"/>
      <c r="DK143" s="39"/>
      <c r="DL143" s="40"/>
      <c r="DM143" s="41"/>
      <c r="DN143" s="31"/>
      <c r="DO143" s="39"/>
      <c r="DP143" s="31"/>
      <c r="DQ143" s="38"/>
      <c r="DR143" s="37"/>
      <c r="DS143" s="37"/>
      <c r="DT143" s="39"/>
      <c r="DU143" s="40"/>
      <c r="DV143" s="41"/>
      <c r="DW143" s="31"/>
      <c r="DX143" s="39"/>
      <c r="DY143" s="31"/>
      <c r="DZ143" s="38"/>
      <c r="EA143" s="37"/>
      <c r="EB143" s="37"/>
      <c r="EC143" s="39"/>
      <c r="ED143" s="40"/>
      <c r="EE143" s="41"/>
      <c r="EF143" s="31"/>
      <c r="EG143" s="39"/>
      <c r="EH143" s="31"/>
      <c r="EI143" s="38"/>
      <c r="EJ143" s="37"/>
      <c r="EK143" s="37"/>
      <c r="EL143" s="39"/>
      <c r="EM143" s="40"/>
      <c r="EN143" s="41"/>
      <c r="EO143" s="31"/>
      <c r="EP143" s="39"/>
      <c r="EQ143" s="31"/>
      <c r="ER143" s="38"/>
      <c r="ES143" s="37"/>
      <c r="ET143" s="37"/>
      <c r="EU143" s="39"/>
      <c r="EV143" s="40"/>
      <c r="EW143" s="41"/>
      <c r="EX143" s="31"/>
      <c r="EY143" s="39"/>
      <c r="EZ143" s="31"/>
      <c r="FA143" s="38"/>
      <c r="FB143" s="37"/>
      <c r="FC143" s="37"/>
      <c r="FD143" s="39"/>
      <c r="FE143" s="40"/>
      <c r="FF143" s="41"/>
      <c r="FG143" s="31"/>
      <c r="FH143" s="39"/>
      <c r="FI143" s="31"/>
      <c r="FJ143" s="38"/>
      <c r="FK143" s="37"/>
      <c r="FL143" s="37"/>
      <c r="FM143" s="39"/>
      <c r="FN143" s="40"/>
      <c r="FO143" s="41"/>
      <c r="FP143" s="31"/>
      <c r="FQ143" s="39"/>
      <c r="FR143" s="31"/>
      <c r="FS143" s="38"/>
      <c r="FT143" s="37"/>
      <c r="FU143" s="37"/>
      <c r="FV143" s="39"/>
      <c r="FW143" s="40"/>
      <c r="FX143" s="41"/>
      <c r="FY143" s="31"/>
      <c r="FZ143" s="39"/>
      <c r="GA143" s="31"/>
      <c r="GB143" s="38"/>
      <c r="GC143" s="37"/>
      <c r="GD143" s="37"/>
      <c r="GE143" s="39"/>
      <c r="GF143" s="40"/>
      <c r="GG143" s="41"/>
      <c r="GH143" s="31"/>
      <c r="GI143" s="39"/>
      <c r="GJ143" s="31"/>
      <c r="GK143" s="38"/>
      <c r="GL143" s="37"/>
      <c r="GM143" s="37"/>
      <c r="GN143" s="39"/>
      <c r="GO143" s="40"/>
      <c r="GP143" s="41"/>
      <c r="GQ143" s="31"/>
      <c r="GR143" s="39"/>
      <c r="GS143" s="31"/>
      <c r="GT143" s="38"/>
      <c r="GU143" s="37"/>
      <c r="GV143" s="37"/>
      <c r="GW143" s="39"/>
      <c r="GX143" s="40"/>
      <c r="GY143" s="41"/>
      <c r="GZ143" s="31"/>
      <c r="HA143" s="39"/>
      <c r="HB143" s="31"/>
      <c r="HC143" s="38"/>
      <c r="HD143" s="37"/>
      <c r="HE143" s="37"/>
      <c r="HF143" s="39"/>
      <c r="HG143" s="40"/>
      <c r="HH143" s="41"/>
      <c r="HI143" s="31"/>
      <c r="HJ143" s="39"/>
      <c r="HK143" s="31"/>
      <c r="HL143" s="38"/>
      <c r="HM143" s="37"/>
      <c r="HN143" s="37"/>
      <c r="HO143" s="39"/>
      <c r="HP143" s="40"/>
      <c r="HQ143" s="41"/>
      <c r="HR143" s="31"/>
      <c r="HS143" s="39"/>
      <c r="HT143" s="31"/>
      <c r="HU143" s="38"/>
      <c r="HV143" s="37"/>
      <c r="HW143" s="37"/>
      <c r="HX143" s="39"/>
      <c r="HY143" s="40"/>
      <c r="HZ143" s="41"/>
      <c r="IA143" s="31"/>
      <c r="IB143" s="39"/>
      <c r="IC143" s="31"/>
      <c r="ID143" s="38"/>
      <c r="IE143" s="37"/>
      <c r="IF143" s="37"/>
      <c r="IG143" s="39"/>
      <c r="IH143" s="40"/>
      <c r="II143" s="41"/>
      <c r="IJ143" s="31"/>
      <c r="IK143" s="39"/>
      <c r="IL143" s="31"/>
      <c r="IM143" s="38"/>
      <c r="IN143" s="37"/>
      <c r="IO143" s="37"/>
      <c r="IP143" s="39"/>
      <c r="IQ143" s="40"/>
      <c r="IR143" s="41"/>
      <c r="IS143" s="31"/>
      <c r="IT143" s="39"/>
      <c r="IU143" s="31"/>
      <c r="IV143" s="38"/>
    </row>
    <row r="144" spans="1:256" ht="12.75">
      <c r="A144" s="38"/>
      <c r="B144" s="37"/>
      <c r="C144" s="37"/>
      <c r="D144" s="39"/>
      <c r="E144" s="40"/>
      <c r="F144" s="41"/>
      <c r="G144" s="31"/>
      <c r="H144" s="39"/>
      <c r="I144" s="31"/>
      <c r="J144" s="38"/>
      <c r="K144" s="37"/>
      <c r="L144" s="37"/>
      <c r="M144" s="39"/>
      <c r="N144" s="41"/>
      <c r="O144" s="31"/>
      <c r="P144" s="39"/>
      <c r="Q144" s="31"/>
      <c r="R144" s="38"/>
      <c r="S144" s="38"/>
      <c r="T144" s="37"/>
      <c r="U144" s="37"/>
      <c r="V144" s="37"/>
      <c r="W144" s="37"/>
      <c r="X144" s="39"/>
      <c r="Y144" s="40"/>
      <c r="Z144" s="41"/>
      <c r="AA144" s="12"/>
      <c r="AB144" s="39"/>
      <c r="AC144" s="31"/>
      <c r="AD144" s="31"/>
      <c r="AE144" s="38"/>
      <c r="AF144" s="37"/>
      <c r="AG144" s="37"/>
      <c r="AH144" s="39"/>
      <c r="AI144" s="40"/>
      <c r="AJ144" s="41"/>
      <c r="AK144" s="31"/>
      <c r="AL144" s="39"/>
      <c r="AM144" s="31"/>
      <c r="AN144" s="38"/>
      <c r="AO144" s="37"/>
      <c r="AP144" s="37"/>
      <c r="AQ144" s="39"/>
      <c r="AR144" s="40"/>
      <c r="AS144" s="41"/>
      <c r="AT144" s="31"/>
      <c r="AU144" s="39"/>
      <c r="AV144" s="31"/>
      <c r="AW144" s="38"/>
      <c r="AX144" s="37"/>
      <c r="AY144" s="37"/>
      <c r="AZ144" s="39"/>
      <c r="BA144" s="40"/>
      <c r="BB144" s="41"/>
      <c r="BC144" s="31"/>
      <c r="BD144" s="39"/>
      <c r="BE144" s="31"/>
      <c r="BF144" s="38"/>
      <c r="BG144" s="37"/>
      <c r="BH144" s="37"/>
      <c r="BI144" s="39"/>
      <c r="BJ144" s="40"/>
      <c r="BK144" s="41"/>
      <c r="BL144" s="31"/>
      <c r="BM144" s="39"/>
      <c r="BN144" s="31"/>
      <c r="BO144" s="38"/>
      <c r="BP144" s="37"/>
      <c r="BQ144" s="37"/>
      <c r="BR144" s="39"/>
      <c r="BS144" s="40"/>
      <c r="BT144" s="41"/>
      <c r="BU144" s="31"/>
      <c r="BV144" s="39"/>
      <c r="BW144" s="31"/>
      <c r="BX144" s="38"/>
      <c r="BY144" s="37"/>
      <c r="BZ144" s="37"/>
      <c r="CA144" s="39"/>
      <c r="CB144" s="40"/>
      <c r="CC144" s="41"/>
      <c r="CD144" s="31"/>
      <c r="CE144" s="39"/>
      <c r="CF144" s="31"/>
      <c r="CG144" s="38"/>
      <c r="CH144" s="37"/>
      <c r="CI144" s="37"/>
      <c r="CJ144" s="39"/>
      <c r="CK144" s="40"/>
      <c r="CL144" s="41"/>
      <c r="CM144" s="31"/>
      <c r="CN144" s="39"/>
      <c r="CO144" s="31"/>
      <c r="CP144" s="38"/>
      <c r="CQ144" s="37"/>
      <c r="CR144" s="37"/>
      <c r="CS144" s="39"/>
      <c r="CT144" s="40"/>
      <c r="CU144" s="41"/>
      <c r="CV144" s="31"/>
      <c r="CW144" s="39"/>
      <c r="CX144" s="31"/>
      <c r="CY144" s="38"/>
      <c r="CZ144" s="37"/>
      <c r="DA144" s="37"/>
      <c r="DB144" s="39"/>
      <c r="DC144" s="40"/>
      <c r="DD144" s="41"/>
      <c r="DE144" s="31"/>
      <c r="DF144" s="39"/>
      <c r="DG144" s="31"/>
      <c r="DH144" s="38"/>
      <c r="DI144" s="37"/>
      <c r="DJ144" s="37"/>
      <c r="DK144" s="39"/>
      <c r="DL144" s="40"/>
      <c r="DM144" s="41"/>
      <c r="DN144" s="31"/>
      <c r="DO144" s="39"/>
      <c r="DP144" s="31"/>
      <c r="DQ144" s="38"/>
      <c r="DR144" s="37"/>
      <c r="DS144" s="37"/>
      <c r="DT144" s="39"/>
      <c r="DU144" s="40"/>
      <c r="DV144" s="41"/>
      <c r="DW144" s="31"/>
      <c r="DX144" s="39"/>
      <c r="DY144" s="31"/>
      <c r="DZ144" s="38"/>
      <c r="EA144" s="37"/>
      <c r="EB144" s="37"/>
      <c r="EC144" s="39"/>
      <c r="ED144" s="40"/>
      <c r="EE144" s="41"/>
      <c r="EF144" s="31"/>
      <c r="EG144" s="39"/>
      <c r="EH144" s="31"/>
      <c r="EI144" s="38"/>
      <c r="EJ144" s="37"/>
      <c r="EK144" s="37"/>
      <c r="EL144" s="39"/>
      <c r="EM144" s="40"/>
      <c r="EN144" s="41"/>
      <c r="EO144" s="31"/>
      <c r="EP144" s="39"/>
      <c r="EQ144" s="31"/>
      <c r="ER144" s="38"/>
      <c r="ES144" s="37"/>
      <c r="ET144" s="37"/>
      <c r="EU144" s="39"/>
      <c r="EV144" s="40"/>
      <c r="EW144" s="41"/>
      <c r="EX144" s="31"/>
      <c r="EY144" s="39"/>
      <c r="EZ144" s="31"/>
      <c r="FA144" s="38"/>
      <c r="FB144" s="37"/>
      <c r="FC144" s="37"/>
      <c r="FD144" s="39"/>
      <c r="FE144" s="40"/>
      <c r="FF144" s="41"/>
      <c r="FG144" s="31"/>
      <c r="FH144" s="39"/>
      <c r="FI144" s="31"/>
      <c r="FJ144" s="38"/>
      <c r="FK144" s="37"/>
      <c r="FL144" s="37"/>
      <c r="FM144" s="39"/>
      <c r="FN144" s="40"/>
      <c r="FO144" s="41"/>
      <c r="FP144" s="31"/>
      <c r="FQ144" s="39"/>
      <c r="FR144" s="31"/>
      <c r="FS144" s="38"/>
      <c r="FT144" s="37"/>
      <c r="FU144" s="37"/>
      <c r="FV144" s="39"/>
      <c r="FW144" s="40"/>
      <c r="FX144" s="41"/>
      <c r="FY144" s="31"/>
      <c r="FZ144" s="39"/>
      <c r="GA144" s="31"/>
      <c r="GB144" s="38"/>
      <c r="GC144" s="37"/>
      <c r="GD144" s="37"/>
      <c r="GE144" s="39"/>
      <c r="GF144" s="40"/>
      <c r="GG144" s="41"/>
      <c r="GH144" s="31"/>
      <c r="GI144" s="39"/>
      <c r="GJ144" s="31"/>
      <c r="GK144" s="38"/>
      <c r="GL144" s="37"/>
      <c r="GM144" s="37"/>
      <c r="GN144" s="39"/>
      <c r="GO144" s="40"/>
      <c r="GP144" s="41"/>
      <c r="GQ144" s="31"/>
      <c r="GR144" s="39"/>
      <c r="GS144" s="31"/>
      <c r="GT144" s="38"/>
      <c r="GU144" s="37"/>
      <c r="GV144" s="37"/>
      <c r="GW144" s="39"/>
      <c r="GX144" s="40"/>
      <c r="GY144" s="41"/>
      <c r="GZ144" s="31"/>
      <c r="HA144" s="39"/>
      <c r="HB144" s="31"/>
      <c r="HC144" s="38"/>
      <c r="HD144" s="37"/>
      <c r="HE144" s="37"/>
      <c r="HF144" s="39"/>
      <c r="HG144" s="40"/>
      <c r="HH144" s="41"/>
      <c r="HI144" s="31"/>
      <c r="HJ144" s="39"/>
      <c r="HK144" s="31"/>
      <c r="HL144" s="38"/>
      <c r="HM144" s="37"/>
      <c r="HN144" s="37"/>
      <c r="HO144" s="39"/>
      <c r="HP144" s="40"/>
      <c r="HQ144" s="41"/>
      <c r="HR144" s="31"/>
      <c r="HS144" s="39"/>
      <c r="HT144" s="31"/>
      <c r="HU144" s="38"/>
      <c r="HV144" s="37"/>
      <c r="HW144" s="37"/>
      <c r="HX144" s="39"/>
      <c r="HY144" s="40"/>
      <c r="HZ144" s="41"/>
      <c r="IA144" s="31"/>
      <c r="IB144" s="39"/>
      <c r="IC144" s="31"/>
      <c r="ID144" s="38"/>
      <c r="IE144" s="37"/>
      <c r="IF144" s="37"/>
      <c r="IG144" s="39"/>
      <c r="IH144" s="40"/>
      <c r="II144" s="41"/>
      <c r="IJ144" s="31"/>
      <c r="IK144" s="39"/>
      <c r="IL144" s="31"/>
      <c r="IM144" s="38"/>
      <c r="IN144" s="37"/>
      <c r="IO144" s="37"/>
      <c r="IP144" s="39"/>
      <c r="IQ144" s="40"/>
      <c r="IR144" s="41"/>
      <c r="IS144" s="31"/>
      <c r="IT144" s="39"/>
      <c r="IU144" s="31"/>
      <c r="IV144" s="38"/>
    </row>
    <row r="145" spans="1:256" ht="12.75">
      <c r="A145" s="38"/>
      <c r="B145" s="37"/>
      <c r="C145" s="37"/>
      <c r="D145" s="39"/>
      <c r="E145" s="40"/>
      <c r="F145" s="41"/>
      <c r="G145" s="31"/>
      <c r="H145" s="39"/>
      <c r="I145" s="31"/>
      <c r="J145" s="38"/>
      <c r="K145" s="37"/>
      <c r="L145" s="37"/>
      <c r="M145" s="39"/>
      <c r="N145" s="41"/>
      <c r="O145" s="31"/>
      <c r="P145" s="39"/>
      <c r="Q145" s="31"/>
      <c r="R145" s="38"/>
      <c r="S145" s="38"/>
      <c r="T145" s="37"/>
      <c r="U145" s="37"/>
      <c r="V145" s="37"/>
      <c r="W145" s="37"/>
      <c r="X145" s="39"/>
      <c r="Y145" s="40"/>
      <c r="Z145" s="41"/>
      <c r="AA145" s="12"/>
      <c r="AB145" s="39"/>
      <c r="AC145" s="31"/>
      <c r="AD145" s="31"/>
      <c r="AE145" s="38"/>
      <c r="AF145" s="37"/>
      <c r="AG145" s="37"/>
      <c r="AH145" s="39"/>
      <c r="AI145" s="40"/>
      <c r="AJ145" s="41"/>
      <c r="AK145" s="31"/>
      <c r="AL145" s="39"/>
      <c r="AM145" s="31"/>
      <c r="AN145" s="38"/>
      <c r="AO145" s="37"/>
      <c r="AP145" s="37"/>
      <c r="AQ145" s="39"/>
      <c r="AR145" s="40"/>
      <c r="AS145" s="41"/>
      <c r="AT145" s="31"/>
      <c r="AU145" s="39"/>
      <c r="AV145" s="31"/>
      <c r="AW145" s="38"/>
      <c r="AX145" s="37"/>
      <c r="AY145" s="37"/>
      <c r="AZ145" s="39"/>
      <c r="BA145" s="40"/>
      <c r="BB145" s="41"/>
      <c r="BC145" s="31"/>
      <c r="BD145" s="39"/>
      <c r="BE145" s="31"/>
      <c r="BF145" s="38"/>
      <c r="BG145" s="37"/>
      <c r="BH145" s="37"/>
      <c r="BI145" s="39"/>
      <c r="BJ145" s="40"/>
      <c r="BK145" s="41"/>
      <c r="BL145" s="31"/>
      <c r="BM145" s="39"/>
      <c r="BN145" s="31"/>
      <c r="BO145" s="38"/>
      <c r="BP145" s="37"/>
      <c r="BQ145" s="37"/>
      <c r="BR145" s="39"/>
      <c r="BS145" s="40"/>
      <c r="BT145" s="41"/>
      <c r="BU145" s="31"/>
      <c r="BV145" s="39"/>
      <c r="BW145" s="31"/>
      <c r="BX145" s="38"/>
      <c r="BY145" s="37"/>
      <c r="BZ145" s="37"/>
      <c r="CA145" s="39"/>
      <c r="CB145" s="40"/>
      <c r="CC145" s="41"/>
      <c r="CD145" s="31"/>
      <c r="CE145" s="39"/>
      <c r="CF145" s="31"/>
      <c r="CG145" s="38"/>
      <c r="CH145" s="37"/>
      <c r="CI145" s="37"/>
      <c r="CJ145" s="39"/>
      <c r="CK145" s="40"/>
      <c r="CL145" s="41"/>
      <c r="CM145" s="31"/>
      <c r="CN145" s="39"/>
      <c r="CO145" s="31"/>
      <c r="CP145" s="38"/>
      <c r="CQ145" s="37"/>
      <c r="CR145" s="37"/>
      <c r="CS145" s="39"/>
      <c r="CT145" s="40"/>
      <c r="CU145" s="41"/>
      <c r="CV145" s="31"/>
      <c r="CW145" s="39"/>
      <c r="CX145" s="31"/>
      <c r="CY145" s="38"/>
      <c r="CZ145" s="37"/>
      <c r="DA145" s="37"/>
      <c r="DB145" s="39"/>
      <c r="DC145" s="40"/>
      <c r="DD145" s="41"/>
      <c r="DE145" s="31"/>
      <c r="DF145" s="39"/>
      <c r="DG145" s="31"/>
      <c r="DH145" s="38"/>
      <c r="DI145" s="37"/>
      <c r="DJ145" s="37"/>
      <c r="DK145" s="39"/>
      <c r="DL145" s="40"/>
      <c r="DM145" s="41"/>
      <c r="DN145" s="31"/>
      <c r="DO145" s="39"/>
      <c r="DP145" s="31"/>
      <c r="DQ145" s="38"/>
      <c r="DR145" s="37"/>
      <c r="DS145" s="37"/>
      <c r="DT145" s="39"/>
      <c r="DU145" s="40"/>
      <c r="DV145" s="41"/>
      <c r="DW145" s="31"/>
      <c r="DX145" s="39"/>
      <c r="DY145" s="31"/>
      <c r="DZ145" s="38"/>
      <c r="EA145" s="37"/>
      <c r="EB145" s="37"/>
      <c r="EC145" s="39"/>
      <c r="ED145" s="40"/>
      <c r="EE145" s="41"/>
      <c r="EF145" s="31"/>
      <c r="EG145" s="39"/>
      <c r="EH145" s="31"/>
      <c r="EI145" s="38"/>
      <c r="EJ145" s="37"/>
      <c r="EK145" s="37"/>
      <c r="EL145" s="39"/>
      <c r="EM145" s="40"/>
      <c r="EN145" s="41"/>
      <c r="EO145" s="31"/>
      <c r="EP145" s="39"/>
      <c r="EQ145" s="31"/>
      <c r="ER145" s="38"/>
      <c r="ES145" s="37"/>
      <c r="ET145" s="37"/>
      <c r="EU145" s="39"/>
      <c r="EV145" s="40"/>
      <c r="EW145" s="41"/>
      <c r="EX145" s="31"/>
      <c r="EY145" s="39"/>
      <c r="EZ145" s="31"/>
      <c r="FA145" s="38"/>
      <c r="FB145" s="37"/>
      <c r="FC145" s="37"/>
      <c r="FD145" s="39"/>
      <c r="FE145" s="40"/>
      <c r="FF145" s="41"/>
      <c r="FG145" s="31"/>
      <c r="FH145" s="39"/>
      <c r="FI145" s="31"/>
      <c r="FJ145" s="38"/>
      <c r="FK145" s="37"/>
      <c r="FL145" s="37"/>
      <c r="FM145" s="39"/>
      <c r="FN145" s="40"/>
      <c r="FO145" s="41"/>
      <c r="FP145" s="31"/>
      <c r="FQ145" s="39"/>
      <c r="FR145" s="31"/>
      <c r="FS145" s="38"/>
      <c r="FT145" s="37"/>
      <c r="FU145" s="37"/>
      <c r="FV145" s="39"/>
      <c r="FW145" s="40"/>
      <c r="FX145" s="41"/>
      <c r="FY145" s="31"/>
      <c r="FZ145" s="39"/>
      <c r="GA145" s="31"/>
      <c r="GB145" s="38"/>
      <c r="GC145" s="37"/>
      <c r="GD145" s="37"/>
      <c r="GE145" s="39"/>
      <c r="GF145" s="40"/>
      <c r="GG145" s="41"/>
      <c r="GH145" s="31"/>
      <c r="GI145" s="39"/>
      <c r="GJ145" s="31"/>
      <c r="GK145" s="38"/>
      <c r="GL145" s="37"/>
      <c r="GM145" s="37"/>
      <c r="GN145" s="39"/>
      <c r="GO145" s="40"/>
      <c r="GP145" s="41"/>
      <c r="GQ145" s="31"/>
      <c r="GR145" s="39"/>
      <c r="GS145" s="31"/>
      <c r="GT145" s="38"/>
      <c r="GU145" s="37"/>
      <c r="GV145" s="37"/>
      <c r="GW145" s="39"/>
      <c r="GX145" s="40"/>
      <c r="GY145" s="41"/>
      <c r="GZ145" s="31"/>
      <c r="HA145" s="39"/>
      <c r="HB145" s="31"/>
      <c r="HC145" s="38"/>
      <c r="HD145" s="37"/>
      <c r="HE145" s="37"/>
      <c r="HF145" s="39"/>
      <c r="HG145" s="40"/>
      <c r="HH145" s="41"/>
      <c r="HI145" s="31"/>
      <c r="HJ145" s="39"/>
      <c r="HK145" s="31"/>
      <c r="HL145" s="38"/>
      <c r="HM145" s="37"/>
      <c r="HN145" s="37"/>
      <c r="HO145" s="39"/>
      <c r="HP145" s="40"/>
      <c r="HQ145" s="41"/>
      <c r="HR145" s="31"/>
      <c r="HS145" s="39"/>
      <c r="HT145" s="31"/>
      <c r="HU145" s="38"/>
      <c r="HV145" s="37"/>
      <c r="HW145" s="37"/>
      <c r="HX145" s="39"/>
      <c r="HY145" s="40"/>
      <c r="HZ145" s="41"/>
      <c r="IA145" s="31"/>
      <c r="IB145" s="39"/>
      <c r="IC145" s="31"/>
      <c r="ID145" s="38"/>
      <c r="IE145" s="37"/>
      <c r="IF145" s="37"/>
      <c r="IG145" s="39"/>
      <c r="IH145" s="40"/>
      <c r="II145" s="41"/>
      <c r="IJ145" s="31"/>
      <c r="IK145" s="39"/>
      <c r="IL145" s="31"/>
      <c r="IM145" s="38"/>
      <c r="IN145" s="37"/>
      <c r="IO145" s="37"/>
      <c r="IP145" s="39"/>
      <c r="IQ145" s="40"/>
      <c r="IR145" s="41"/>
      <c r="IS145" s="31"/>
      <c r="IT145" s="39"/>
      <c r="IU145" s="31"/>
      <c r="IV145" s="38"/>
    </row>
    <row r="146" spans="1:256" ht="12.75">
      <c r="A146" s="38"/>
      <c r="B146" s="37"/>
      <c r="C146" s="37"/>
      <c r="D146" s="39"/>
      <c r="E146" s="40"/>
      <c r="F146" s="41"/>
      <c r="G146" s="31"/>
      <c r="H146" s="39"/>
      <c r="I146" s="31"/>
      <c r="J146" s="38"/>
      <c r="K146" s="37"/>
      <c r="L146" s="37"/>
      <c r="M146" s="39"/>
      <c r="N146" s="41"/>
      <c r="O146" s="31"/>
      <c r="P146" s="39"/>
      <c r="Q146" s="31"/>
      <c r="R146" s="38"/>
      <c r="S146" s="38"/>
      <c r="T146" s="37"/>
      <c r="U146" s="37"/>
      <c r="V146" s="37"/>
      <c r="W146" s="37"/>
      <c r="X146" s="39"/>
      <c r="Y146" s="40"/>
      <c r="Z146" s="41"/>
      <c r="AA146" s="31"/>
      <c r="AB146" s="39"/>
      <c r="AC146" s="31"/>
      <c r="AD146" s="31"/>
      <c r="AE146" s="38"/>
      <c r="AF146" s="37"/>
      <c r="AG146" s="37"/>
      <c r="AH146" s="39"/>
      <c r="AI146" s="40"/>
      <c r="AJ146" s="41"/>
      <c r="AK146" s="31"/>
      <c r="AL146" s="39"/>
      <c r="AM146" s="31"/>
      <c r="AN146" s="38"/>
      <c r="AO146" s="37"/>
      <c r="AP146" s="37"/>
      <c r="AQ146" s="39"/>
      <c r="AR146" s="40"/>
      <c r="AS146" s="41"/>
      <c r="AT146" s="31"/>
      <c r="AU146" s="39"/>
      <c r="AV146" s="31"/>
      <c r="AW146" s="38"/>
      <c r="AX146" s="37"/>
      <c r="AY146" s="37"/>
      <c r="AZ146" s="39"/>
      <c r="BA146" s="40"/>
      <c r="BB146" s="41"/>
      <c r="BC146" s="31"/>
      <c r="BD146" s="39"/>
      <c r="BE146" s="31"/>
      <c r="BF146" s="38"/>
      <c r="BG146" s="37"/>
      <c r="BH146" s="37"/>
      <c r="BI146" s="39"/>
      <c r="BJ146" s="40"/>
      <c r="BK146" s="41"/>
      <c r="BL146" s="31"/>
      <c r="BM146" s="39"/>
      <c r="BN146" s="31"/>
      <c r="BO146" s="38"/>
      <c r="BP146" s="37"/>
      <c r="BQ146" s="37"/>
      <c r="BR146" s="39"/>
      <c r="BS146" s="40"/>
      <c r="BT146" s="41"/>
      <c r="BU146" s="31"/>
      <c r="BV146" s="39"/>
      <c r="BW146" s="31"/>
      <c r="BX146" s="38"/>
      <c r="BY146" s="37"/>
      <c r="BZ146" s="37"/>
      <c r="CA146" s="39"/>
      <c r="CB146" s="40"/>
      <c r="CC146" s="41"/>
      <c r="CD146" s="31"/>
      <c r="CE146" s="39"/>
      <c r="CF146" s="31"/>
      <c r="CG146" s="38"/>
      <c r="CH146" s="37"/>
      <c r="CI146" s="37"/>
      <c r="CJ146" s="39"/>
      <c r="CK146" s="40"/>
      <c r="CL146" s="41"/>
      <c r="CM146" s="31"/>
      <c r="CN146" s="39"/>
      <c r="CO146" s="31"/>
      <c r="CP146" s="38"/>
      <c r="CQ146" s="37"/>
      <c r="CR146" s="37"/>
      <c r="CS146" s="39"/>
      <c r="CT146" s="40"/>
      <c r="CU146" s="41"/>
      <c r="CV146" s="31"/>
      <c r="CW146" s="39"/>
      <c r="CX146" s="31"/>
      <c r="CY146" s="38"/>
      <c r="CZ146" s="37"/>
      <c r="DA146" s="37"/>
      <c r="DB146" s="39"/>
      <c r="DC146" s="40"/>
      <c r="DD146" s="41"/>
      <c r="DE146" s="31"/>
      <c r="DF146" s="39"/>
      <c r="DG146" s="31"/>
      <c r="DH146" s="38"/>
      <c r="DI146" s="37"/>
      <c r="DJ146" s="37"/>
      <c r="DK146" s="39"/>
      <c r="DL146" s="40"/>
      <c r="DM146" s="41"/>
      <c r="DN146" s="31"/>
      <c r="DO146" s="39"/>
      <c r="DP146" s="31"/>
      <c r="DQ146" s="38"/>
      <c r="DR146" s="37"/>
      <c r="DS146" s="37"/>
      <c r="DT146" s="39"/>
      <c r="DU146" s="40"/>
      <c r="DV146" s="41"/>
      <c r="DW146" s="31"/>
      <c r="DX146" s="39"/>
      <c r="DY146" s="31"/>
      <c r="DZ146" s="38"/>
      <c r="EA146" s="37"/>
      <c r="EB146" s="37"/>
      <c r="EC146" s="39"/>
      <c r="ED146" s="40"/>
      <c r="EE146" s="41"/>
      <c r="EF146" s="31"/>
      <c r="EG146" s="39"/>
      <c r="EH146" s="31"/>
      <c r="EI146" s="38"/>
      <c r="EJ146" s="37"/>
      <c r="EK146" s="37"/>
      <c r="EL146" s="39"/>
      <c r="EM146" s="40"/>
      <c r="EN146" s="41"/>
      <c r="EO146" s="31"/>
      <c r="EP146" s="39"/>
      <c r="EQ146" s="31"/>
      <c r="ER146" s="38"/>
      <c r="ES146" s="37"/>
      <c r="ET146" s="37"/>
      <c r="EU146" s="39"/>
      <c r="EV146" s="40"/>
      <c r="EW146" s="41"/>
      <c r="EX146" s="31"/>
      <c r="EY146" s="39"/>
      <c r="EZ146" s="31"/>
      <c r="FA146" s="38"/>
      <c r="FB146" s="37"/>
      <c r="FC146" s="37"/>
      <c r="FD146" s="39"/>
      <c r="FE146" s="40"/>
      <c r="FF146" s="41"/>
      <c r="FG146" s="31"/>
      <c r="FH146" s="39"/>
      <c r="FI146" s="31"/>
      <c r="FJ146" s="38"/>
      <c r="FK146" s="37"/>
      <c r="FL146" s="37"/>
      <c r="FM146" s="39"/>
      <c r="FN146" s="40"/>
      <c r="FO146" s="41"/>
      <c r="FP146" s="31"/>
      <c r="FQ146" s="39"/>
      <c r="FR146" s="31"/>
      <c r="FS146" s="38"/>
      <c r="FT146" s="37"/>
      <c r="FU146" s="37"/>
      <c r="FV146" s="39"/>
      <c r="FW146" s="40"/>
      <c r="FX146" s="41"/>
      <c r="FY146" s="31"/>
      <c r="FZ146" s="39"/>
      <c r="GA146" s="31"/>
      <c r="GB146" s="38"/>
      <c r="GC146" s="37"/>
      <c r="GD146" s="37"/>
      <c r="GE146" s="39"/>
      <c r="GF146" s="40"/>
      <c r="GG146" s="41"/>
      <c r="GH146" s="31"/>
      <c r="GI146" s="39"/>
      <c r="GJ146" s="31"/>
      <c r="GK146" s="38"/>
      <c r="GL146" s="37"/>
      <c r="GM146" s="37"/>
      <c r="GN146" s="39"/>
      <c r="GO146" s="40"/>
      <c r="GP146" s="41"/>
      <c r="GQ146" s="31"/>
      <c r="GR146" s="39"/>
      <c r="GS146" s="31"/>
      <c r="GT146" s="38"/>
      <c r="GU146" s="37"/>
      <c r="GV146" s="37"/>
      <c r="GW146" s="39"/>
      <c r="GX146" s="40"/>
      <c r="GY146" s="41"/>
      <c r="GZ146" s="31"/>
      <c r="HA146" s="39"/>
      <c r="HB146" s="31"/>
      <c r="HC146" s="38"/>
      <c r="HD146" s="37"/>
      <c r="HE146" s="37"/>
      <c r="HF146" s="39"/>
      <c r="HG146" s="40"/>
      <c r="HH146" s="41"/>
      <c r="HI146" s="31"/>
      <c r="HJ146" s="39"/>
      <c r="HK146" s="31"/>
      <c r="HL146" s="38"/>
      <c r="HM146" s="37"/>
      <c r="HN146" s="37"/>
      <c r="HO146" s="39"/>
      <c r="HP146" s="40"/>
      <c r="HQ146" s="41"/>
      <c r="HR146" s="31"/>
      <c r="HS146" s="39"/>
      <c r="HT146" s="31"/>
      <c r="HU146" s="38"/>
      <c r="HV146" s="37"/>
      <c r="HW146" s="37"/>
      <c r="HX146" s="39"/>
      <c r="HY146" s="40"/>
      <c r="HZ146" s="41"/>
      <c r="IA146" s="31"/>
      <c r="IB146" s="39"/>
      <c r="IC146" s="31"/>
      <c r="ID146" s="38"/>
      <c r="IE146" s="37"/>
      <c r="IF146" s="37"/>
      <c r="IG146" s="39"/>
      <c r="IH146" s="40"/>
      <c r="II146" s="41"/>
      <c r="IJ146" s="31"/>
      <c r="IK146" s="39"/>
      <c r="IL146" s="31"/>
      <c r="IM146" s="38"/>
      <c r="IN146" s="37"/>
      <c r="IO146" s="37"/>
      <c r="IP146" s="39"/>
      <c r="IQ146" s="40"/>
      <c r="IR146" s="41"/>
      <c r="IS146" s="31"/>
      <c r="IT146" s="39"/>
      <c r="IU146" s="31"/>
      <c r="IV146" s="38"/>
    </row>
    <row r="147" spans="1:256" ht="12.75">
      <c r="A147" s="38"/>
      <c r="B147" s="37"/>
      <c r="C147" s="37"/>
      <c r="D147" s="39"/>
      <c r="E147" s="40"/>
      <c r="F147" s="41"/>
      <c r="G147" s="31"/>
      <c r="H147" s="39"/>
      <c r="I147" s="31"/>
      <c r="J147" s="38"/>
      <c r="K147" s="37"/>
      <c r="L147" s="37"/>
      <c r="M147" s="39"/>
      <c r="N147" s="41"/>
      <c r="O147" s="31"/>
      <c r="P147" s="39"/>
      <c r="Q147" s="31"/>
      <c r="R147" s="38"/>
      <c r="S147" s="38"/>
      <c r="T147" s="37"/>
      <c r="U147" s="37"/>
      <c r="V147" s="37"/>
      <c r="W147" s="37"/>
      <c r="X147" s="39"/>
      <c r="Y147" s="40"/>
      <c r="Z147" s="41"/>
      <c r="AA147" s="31"/>
      <c r="AB147" s="39"/>
      <c r="AC147" s="31"/>
      <c r="AD147" s="31"/>
      <c r="AE147" s="38"/>
      <c r="AF147" s="37"/>
      <c r="AG147" s="37"/>
      <c r="AH147" s="39"/>
      <c r="AI147" s="40"/>
      <c r="AJ147" s="41"/>
      <c r="AK147" s="31"/>
      <c r="AL147" s="39"/>
      <c r="AM147" s="31"/>
      <c r="AN147" s="38"/>
      <c r="AO147" s="37"/>
      <c r="AP147" s="37"/>
      <c r="AQ147" s="39"/>
      <c r="AR147" s="40"/>
      <c r="AS147" s="41"/>
      <c r="AT147" s="31"/>
      <c r="AU147" s="39"/>
      <c r="AV147" s="31"/>
      <c r="AW147" s="38"/>
      <c r="AX147" s="37"/>
      <c r="AY147" s="37"/>
      <c r="AZ147" s="39"/>
      <c r="BA147" s="40"/>
      <c r="BB147" s="41"/>
      <c r="BC147" s="31"/>
      <c r="BD147" s="39"/>
      <c r="BE147" s="31"/>
      <c r="BF147" s="38"/>
      <c r="BG147" s="37"/>
      <c r="BH147" s="37"/>
      <c r="BI147" s="39"/>
      <c r="BJ147" s="40"/>
      <c r="BK147" s="41"/>
      <c r="BL147" s="31"/>
      <c r="BM147" s="39"/>
      <c r="BN147" s="31"/>
      <c r="BO147" s="38"/>
      <c r="BP147" s="37"/>
      <c r="BQ147" s="37"/>
      <c r="BR147" s="39"/>
      <c r="BS147" s="40"/>
      <c r="BT147" s="41"/>
      <c r="BU147" s="31"/>
      <c r="BV147" s="39"/>
      <c r="BW147" s="31"/>
      <c r="BX147" s="38"/>
      <c r="BY147" s="37"/>
      <c r="BZ147" s="37"/>
      <c r="CA147" s="39"/>
      <c r="CB147" s="40"/>
      <c r="CC147" s="41"/>
      <c r="CD147" s="31"/>
      <c r="CE147" s="39"/>
      <c r="CF147" s="31"/>
      <c r="CG147" s="38"/>
      <c r="CH147" s="37"/>
      <c r="CI147" s="37"/>
      <c r="CJ147" s="39"/>
      <c r="CK147" s="40"/>
      <c r="CL147" s="41"/>
      <c r="CM147" s="31"/>
      <c r="CN147" s="39"/>
      <c r="CO147" s="31"/>
      <c r="CP147" s="38"/>
      <c r="CQ147" s="37"/>
      <c r="CR147" s="37"/>
      <c r="CS147" s="39"/>
      <c r="CT147" s="40"/>
      <c r="CU147" s="41"/>
      <c r="CV147" s="31"/>
      <c r="CW147" s="39"/>
      <c r="CX147" s="31"/>
      <c r="CY147" s="38"/>
      <c r="CZ147" s="37"/>
      <c r="DA147" s="37"/>
      <c r="DB147" s="39"/>
      <c r="DC147" s="40"/>
      <c r="DD147" s="41"/>
      <c r="DE147" s="31"/>
      <c r="DF147" s="39"/>
      <c r="DG147" s="31"/>
      <c r="DH147" s="38"/>
      <c r="DI147" s="37"/>
      <c r="DJ147" s="37"/>
      <c r="DK147" s="39"/>
      <c r="DL147" s="40"/>
      <c r="DM147" s="41"/>
      <c r="DN147" s="31"/>
      <c r="DO147" s="39"/>
      <c r="DP147" s="31"/>
      <c r="DQ147" s="38"/>
      <c r="DR147" s="37"/>
      <c r="DS147" s="37"/>
      <c r="DT147" s="39"/>
      <c r="DU147" s="40"/>
      <c r="DV147" s="41"/>
      <c r="DW147" s="31"/>
      <c r="DX147" s="39"/>
      <c r="DY147" s="31"/>
      <c r="DZ147" s="38"/>
      <c r="EA147" s="37"/>
      <c r="EB147" s="37"/>
      <c r="EC147" s="39"/>
      <c r="ED147" s="40"/>
      <c r="EE147" s="41"/>
      <c r="EF147" s="31"/>
      <c r="EG147" s="39"/>
      <c r="EH147" s="31"/>
      <c r="EI147" s="38"/>
      <c r="EJ147" s="37"/>
      <c r="EK147" s="37"/>
      <c r="EL147" s="39"/>
      <c r="EM147" s="40"/>
      <c r="EN147" s="41"/>
      <c r="EO147" s="31"/>
      <c r="EP147" s="39"/>
      <c r="EQ147" s="31"/>
      <c r="ER147" s="38"/>
      <c r="ES147" s="37"/>
      <c r="ET147" s="37"/>
      <c r="EU147" s="39"/>
      <c r="EV147" s="40"/>
      <c r="EW147" s="41"/>
      <c r="EX147" s="31"/>
      <c r="EY147" s="39"/>
      <c r="EZ147" s="31"/>
      <c r="FA147" s="38"/>
      <c r="FB147" s="37"/>
      <c r="FC147" s="37"/>
      <c r="FD147" s="39"/>
      <c r="FE147" s="40"/>
      <c r="FF147" s="41"/>
      <c r="FG147" s="31"/>
      <c r="FH147" s="39"/>
      <c r="FI147" s="31"/>
      <c r="FJ147" s="38"/>
      <c r="FK147" s="37"/>
      <c r="FL147" s="37"/>
      <c r="FM147" s="39"/>
      <c r="FN147" s="40"/>
      <c r="FO147" s="41"/>
      <c r="FP147" s="31"/>
      <c r="FQ147" s="39"/>
      <c r="FR147" s="31"/>
      <c r="FS147" s="38"/>
      <c r="FT147" s="37"/>
      <c r="FU147" s="37"/>
      <c r="FV147" s="39"/>
      <c r="FW147" s="40"/>
      <c r="FX147" s="41"/>
      <c r="FY147" s="31"/>
      <c r="FZ147" s="39"/>
      <c r="GA147" s="31"/>
      <c r="GB147" s="38"/>
      <c r="GC147" s="37"/>
      <c r="GD147" s="37"/>
      <c r="GE147" s="39"/>
      <c r="GF147" s="40"/>
      <c r="GG147" s="41"/>
      <c r="GH147" s="31"/>
      <c r="GI147" s="39"/>
      <c r="GJ147" s="31"/>
      <c r="GK147" s="38"/>
      <c r="GL147" s="37"/>
      <c r="GM147" s="37"/>
      <c r="GN147" s="39"/>
      <c r="GO147" s="40"/>
      <c r="GP147" s="41"/>
      <c r="GQ147" s="31"/>
      <c r="GR147" s="39"/>
      <c r="GS147" s="31"/>
      <c r="GT147" s="38"/>
      <c r="GU147" s="37"/>
      <c r="GV147" s="37"/>
      <c r="GW147" s="39"/>
      <c r="GX147" s="40"/>
      <c r="GY147" s="41"/>
      <c r="GZ147" s="31"/>
      <c r="HA147" s="39"/>
      <c r="HB147" s="31"/>
      <c r="HC147" s="38"/>
      <c r="HD147" s="37"/>
      <c r="HE147" s="37"/>
      <c r="HF147" s="39"/>
      <c r="HG147" s="40"/>
      <c r="HH147" s="41"/>
      <c r="HI147" s="31"/>
      <c r="HJ147" s="39"/>
      <c r="HK147" s="31"/>
      <c r="HL147" s="38"/>
      <c r="HM147" s="37"/>
      <c r="HN147" s="37"/>
      <c r="HO147" s="39"/>
      <c r="HP147" s="40"/>
      <c r="HQ147" s="41"/>
      <c r="HR147" s="31"/>
      <c r="HS147" s="39"/>
      <c r="HT147" s="31"/>
      <c r="HU147" s="38"/>
      <c r="HV147" s="37"/>
      <c r="HW147" s="37"/>
      <c r="HX147" s="39"/>
      <c r="HY147" s="40"/>
      <c r="HZ147" s="41"/>
      <c r="IA147" s="31"/>
      <c r="IB147" s="39"/>
      <c r="IC147" s="31"/>
      <c r="ID147" s="38"/>
      <c r="IE147" s="37"/>
      <c r="IF147" s="37"/>
      <c r="IG147" s="39"/>
      <c r="IH147" s="40"/>
      <c r="II147" s="41"/>
      <c r="IJ147" s="31"/>
      <c r="IK147" s="39"/>
      <c r="IL147" s="31"/>
      <c r="IM147" s="38"/>
      <c r="IN147" s="37"/>
      <c r="IO147" s="37"/>
      <c r="IP147" s="39"/>
      <c r="IQ147" s="40"/>
      <c r="IR147" s="41"/>
      <c r="IS147" s="31"/>
      <c r="IT147" s="39"/>
      <c r="IU147" s="31"/>
      <c r="IV147" s="38"/>
    </row>
    <row r="148" spans="1:256" ht="12.75">
      <c r="A148" s="38"/>
      <c r="B148" s="37"/>
      <c r="C148" s="37"/>
      <c r="D148" s="39"/>
      <c r="E148" s="40"/>
      <c r="F148" s="41"/>
      <c r="G148" s="31"/>
      <c r="H148" s="39"/>
      <c r="I148" s="31"/>
      <c r="J148" s="38"/>
      <c r="K148" s="37"/>
      <c r="L148" s="37"/>
      <c r="M148" s="39"/>
      <c r="N148" s="41"/>
      <c r="O148" s="31"/>
      <c r="P148" s="39"/>
      <c r="Q148" s="31"/>
      <c r="R148" s="38"/>
      <c r="S148" s="38"/>
      <c r="T148" s="37"/>
      <c r="U148" s="37"/>
      <c r="V148" s="37"/>
      <c r="W148" s="37"/>
      <c r="X148" s="39"/>
      <c r="Y148" s="40"/>
      <c r="Z148" s="41"/>
      <c r="AA148" s="31"/>
      <c r="AB148" s="39"/>
      <c r="AC148" s="31"/>
      <c r="AD148" s="31"/>
      <c r="AE148" s="38"/>
      <c r="AF148" s="37"/>
      <c r="AG148" s="37"/>
      <c r="AH148" s="39"/>
      <c r="AI148" s="40"/>
      <c r="AJ148" s="41"/>
      <c r="AK148" s="31"/>
      <c r="AL148" s="39"/>
      <c r="AM148" s="31"/>
      <c r="AN148" s="38"/>
      <c r="AO148" s="37"/>
      <c r="AP148" s="37"/>
      <c r="AQ148" s="39"/>
      <c r="AR148" s="40"/>
      <c r="AS148" s="41"/>
      <c r="AT148" s="31"/>
      <c r="AU148" s="39"/>
      <c r="AV148" s="31"/>
      <c r="AW148" s="38"/>
      <c r="AX148" s="37"/>
      <c r="AY148" s="37"/>
      <c r="AZ148" s="39"/>
      <c r="BA148" s="40"/>
      <c r="BB148" s="41"/>
      <c r="BC148" s="31"/>
      <c r="BD148" s="39"/>
      <c r="BE148" s="31"/>
      <c r="BF148" s="38"/>
      <c r="BG148" s="37"/>
      <c r="BH148" s="37"/>
      <c r="BI148" s="39"/>
      <c r="BJ148" s="40"/>
      <c r="BK148" s="41"/>
      <c r="BL148" s="31"/>
      <c r="BM148" s="39"/>
      <c r="BN148" s="31"/>
      <c r="BO148" s="38"/>
      <c r="BP148" s="37"/>
      <c r="BQ148" s="37"/>
      <c r="BR148" s="39"/>
      <c r="BS148" s="40"/>
      <c r="BT148" s="41"/>
      <c r="BU148" s="31"/>
      <c r="BV148" s="39"/>
      <c r="BW148" s="31"/>
      <c r="BX148" s="38"/>
      <c r="BY148" s="37"/>
      <c r="BZ148" s="37"/>
      <c r="CA148" s="39"/>
      <c r="CB148" s="40"/>
      <c r="CC148" s="41"/>
      <c r="CD148" s="31"/>
      <c r="CE148" s="39"/>
      <c r="CF148" s="31"/>
      <c r="CG148" s="38"/>
      <c r="CH148" s="37"/>
      <c r="CI148" s="37"/>
      <c r="CJ148" s="39"/>
      <c r="CK148" s="40"/>
      <c r="CL148" s="41"/>
      <c r="CM148" s="31"/>
      <c r="CN148" s="39"/>
      <c r="CO148" s="31"/>
      <c r="CP148" s="38"/>
      <c r="CQ148" s="37"/>
      <c r="CR148" s="37"/>
      <c r="CS148" s="39"/>
      <c r="CT148" s="40"/>
      <c r="CU148" s="41"/>
      <c r="CV148" s="31"/>
      <c r="CW148" s="39"/>
      <c r="CX148" s="31"/>
      <c r="CY148" s="38"/>
      <c r="CZ148" s="37"/>
      <c r="DA148" s="37"/>
      <c r="DB148" s="39"/>
      <c r="DC148" s="40"/>
      <c r="DD148" s="41"/>
      <c r="DE148" s="31"/>
      <c r="DF148" s="39"/>
      <c r="DG148" s="31"/>
      <c r="DH148" s="38"/>
      <c r="DI148" s="37"/>
      <c r="DJ148" s="37"/>
      <c r="DK148" s="39"/>
      <c r="DL148" s="40"/>
      <c r="DM148" s="41"/>
      <c r="DN148" s="31"/>
      <c r="DO148" s="39"/>
      <c r="DP148" s="31"/>
      <c r="DQ148" s="38"/>
      <c r="DR148" s="37"/>
      <c r="DS148" s="37"/>
      <c r="DT148" s="39"/>
      <c r="DU148" s="40"/>
      <c r="DV148" s="41"/>
      <c r="DW148" s="31"/>
      <c r="DX148" s="39"/>
      <c r="DY148" s="31"/>
      <c r="DZ148" s="38"/>
      <c r="EA148" s="37"/>
      <c r="EB148" s="37"/>
      <c r="EC148" s="39"/>
      <c r="ED148" s="40"/>
      <c r="EE148" s="41"/>
      <c r="EF148" s="31"/>
      <c r="EG148" s="39"/>
      <c r="EH148" s="31"/>
      <c r="EI148" s="38"/>
      <c r="EJ148" s="37"/>
      <c r="EK148" s="37"/>
      <c r="EL148" s="39"/>
      <c r="EM148" s="40"/>
      <c r="EN148" s="41"/>
      <c r="EO148" s="31"/>
      <c r="EP148" s="39"/>
      <c r="EQ148" s="31"/>
      <c r="ER148" s="38"/>
      <c r="ES148" s="37"/>
      <c r="ET148" s="37"/>
      <c r="EU148" s="39"/>
      <c r="EV148" s="40"/>
      <c r="EW148" s="41"/>
      <c r="EX148" s="31"/>
      <c r="EY148" s="39"/>
      <c r="EZ148" s="31"/>
      <c r="FA148" s="38"/>
      <c r="FB148" s="37"/>
      <c r="FC148" s="37"/>
      <c r="FD148" s="39"/>
      <c r="FE148" s="40"/>
      <c r="FF148" s="41"/>
      <c r="FG148" s="31"/>
      <c r="FH148" s="39"/>
      <c r="FI148" s="31"/>
      <c r="FJ148" s="38"/>
      <c r="FK148" s="37"/>
      <c r="FL148" s="37"/>
      <c r="FM148" s="39"/>
      <c r="FN148" s="40"/>
      <c r="FO148" s="41"/>
      <c r="FP148" s="31"/>
      <c r="FQ148" s="39"/>
      <c r="FR148" s="31"/>
      <c r="FS148" s="38"/>
      <c r="FT148" s="37"/>
      <c r="FU148" s="37"/>
      <c r="FV148" s="39"/>
      <c r="FW148" s="40"/>
      <c r="FX148" s="41"/>
      <c r="FY148" s="31"/>
      <c r="FZ148" s="39"/>
      <c r="GA148" s="31"/>
      <c r="GB148" s="38"/>
      <c r="GC148" s="37"/>
      <c r="GD148" s="37"/>
      <c r="GE148" s="39"/>
      <c r="GF148" s="40"/>
      <c r="GG148" s="41"/>
      <c r="GH148" s="31"/>
      <c r="GI148" s="39"/>
      <c r="GJ148" s="31"/>
      <c r="GK148" s="38"/>
      <c r="GL148" s="37"/>
      <c r="GM148" s="37"/>
      <c r="GN148" s="39"/>
      <c r="GO148" s="40"/>
      <c r="GP148" s="41"/>
      <c r="GQ148" s="31"/>
      <c r="GR148" s="39"/>
      <c r="GS148" s="31"/>
      <c r="GT148" s="38"/>
      <c r="GU148" s="37"/>
      <c r="GV148" s="37"/>
      <c r="GW148" s="39"/>
      <c r="GX148" s="40"/>
      <c r="GY148" s="41"/>
      <c r="GZ148" s="31"/>
      <c r="HA148" s="39"/>
      <c r="HB148" s="31"/>
      <c r="HC148" s="38"/>
      <c r="HD148" s="37"/>
      <c r="HE148" s="37"/>
      <c r="HF148" s="39"/>
      <c r="HG148" s="40"/>
      <c r="HH148" s="41"/>
      <c r="HI148" s="31"/>
      <c r="HJ148" s="39"/>
      <c r="HK148" s="31"/>
      <c r="HL148" s="38"/>
      <c r="HM148" s="37"/>
      <c r="HN148" s="37"/>
      <c r="HO148" s="39"/>
      <c r="HP148" s="40"/>
      <c r="HQ148" s="41"/>
      <c r="HR148" s="31"/>
      <c r="HS148" s="39"/>
      <c r="HT148" s="31"/>
      <c r="HU148" s="38"/>
      <c r="HV148" s="37"/>
      <c r="HW148" s="37"/>
      <c r="HX148" s="39"/>
      <c r="HY148" s="40"/>
      <c r="HZ148" s="41"/>
      <c r="IA148" s="31"/>
      <c r="IB148" s="39"/>
      <c r="IC148" s="31"/>
      <c r="ID148" s="38"/>
      <c r="IE148" s="37"/>
      <c r="IF148" s="37"/>
      <c r="IG148" s="39"/>
      <c r="IH148" s="40"/>
      <c r="II148" s="41"/>
      <c r="IJ148" s="31"/>
      <c r="IK148" s="39"/>
      <c r="IL148" s="31"/>
      <c r="IM148" s="38"/>
      <c r="IN148" s="37"/>
      <c r="IO148" s="37"/>
      <c r="IP148" s="39"/>
      <c r="IQ148" s="40"/>
      <c r="IR148" s="41"/>
      <c r="IS148" s="31"/>
      <c r="IT148" s="39"/>
      <c r="IU148" s="31"/>
      <c r="IV148" s="38"/>
    </row>
    <row r="149" spans="1:23" s="12" customFormat="1" ht="12.75">
      <c r="A149" s="38"/>
      <c r="B149" s="37"/>
      <c r="C149" s="37"/>
      <c r="D149" s="39"/>
      <c r="E149" s="40"/>
      <c r="F149" s="41"/>
      <c r="G149" s="31"/>
      <c r="H149" s="39"/>
      <c r="I149" s="31"/>
      <c r="J149" s="36"/>
      <c r="K149" s="37"/>
      <c r="L149" s="37"/>
      <c r="M149" s="37"/>
      <c r="N149" s="37"/>
      <c r="O149" s="37"/>
      <c r="P149" s="37"/>
      <c r="Q149" s="37"/>
      <c r="R149" s="37"/>
      <c r="S149" s="37"/>
      <c r="T149" s="37"/>
      <c r="U149" s="37"/>
      <c r="V149" s="37"/>
      <c r="W149" s="37"/>
    </row>
    <row r="150" spans="1:23" s="12" customFormat="1" ht="12.75">
      <c r="A150" s="38"/>
      <c r="B150" s="37"/>
      <c r="C150" s="37"/>
      <c r="D150" s="39"/>
      <c r="E150" s="40"/>
      <c r="F150" s="41"/>
      <c r="G150" s="31"/>
      <c r="H150" s="39"/>
      <c r="I150" s="31"/>
      <c r="J150" s="36"/>
      <c r="K150" s="37"/>
      <c r="L150" s="37"/>
      <c r="M150" s="37"/>
      <c r="N150" s="37"/>
      <c r="O150" s="37"/>
      <c r="P150" s="37"/>
      <c r="Q150" s="37"/>
      <c r="R150" s="37"/>
      <c r="S150" s="37"/>
      <c r="T150" s="37"/>
      <c r="U150" s="37"/>
      <c r="V150" s="37"/>
      <c r="W150" s="37"/>
    </row>
    <row r="151" spans="1:23" s="12" customFormat="1" ht="12.75">
      <c r="A151" s="38"/>
      <c r="B151" s="37"/>
      <c r="C151" s="37"/>
      <c r="D151" s="39"/>
      <c r="E151" s="40"/>
      <c r="F151" s="41"/>
      <c r="G151" s="31"/>
      <c r="H151" s="39"/>
      <c r="I151" s="31"/>
      <c r="J151" s="36"/>
      <c r="K151" s="37"/>
      <c r="L151" s="37"/>
      <c r="M151" s="37"/>
      <c r="N151" s="37"/>
      <c r="O151" s="37"/>
      <c r="P151" s="37"/>
      <c r="Q151" s="37"/>
      <c r="R151" s="37"/>
      <c r="S151" s="37"/>
      <c r="T151" s="37"/>
      <c r="U151" s="37"/>
      <c r="V151" s="37"/>
      <c r="W151" s="37"/>
    </row>
    <row r="152" spans="1:23" s="12" customFormat="1" ht="12.75">
      <c r="A152" s="38"/>
      <c r="B152" s="37"/>
      <c r="C152" s="37"/>
      <c r="D152" s="39"/>
      <c r="E152" s="40"/>
      <c r="F152" s="41"/>
      <c r="G152" s="31"/>
      <c r="H152" s="39"/>
      <c r="I152" s="31"/>
      <c r="J152" s="36"/>
      <c r="K152" s="37"/>
      <c r="L152" s="37"/>
      <c r="M152" s="37"/>
      <c r="N152" s="37"/>
      <c r="O152" s="37"/>
      <c r="P152" s="37"/>
      <c r="Q152" s="37"/>
      <c r="R152" s="37"/>
      <c r="S152" s="37"/>
      <c r="T152" s="37"/>
      <c r="U152" s="37"/>
      <c r="V152" s="37"/>
      <c r="W152" s="37"/>
    </row>
    <row r="153" spans="1:23" s="12" customFormat="1" ht="12.75">
      <c r="A153" s="38"/>
      <c r="B153" s="37"/>
      <c r="C153" s="37"/>
      <c r="D153" s="39"/>
      <c r="E153" s="40"/>
      <c r="F153" s="41"/>
      <c r="G153" s="31"/>
      <c r="H153" s="39"/>
      <c r="I153" s="31"/>
      <c r="J153" s="36"/>
      <c r="K153" s="37"/>
      <c r="L153" s="37"/>
      <c r="M153" s="37"/>
      <c r="N153" s="37"/>
      <c r="O153" s="37"/>
      <c r="P153" s="37"/>
      <c r="Q153" s="37"/>
      <c r="R153" s="37"/>
      <c r="S153" s="37"/>
      <c r="T153" s="37"/>
      <c r="U153" s="37"/>
      <c r="V153" s="37"/>
      <c r="W153" s="37"/>
    </row>
    <row r="154" spans="1:23" s="12" customFormat="1" ht="12.75">
      <c r="A154" s="38"/>
      <c r="B154" s="37"/>
      <c r="C154" s="37"/>
      <c r="D154" s="39"/>
      <c r="E154" s="40"/>
      <c r="F154" s="41"/>
      <c r="G154" s="31"/>
      <c r="H154" s="39"/>
      <c r="I154" s="31"/>
      <c r="J154" s="36"/>
      <c r="K154" s="37"/>
      <c r="L154" s="37"/>
      <c r="M154" s="37"/>
      <c r="N154" s="37"/>
      <c r="O154" s="37"/>
      <c r="P154" s="37"/>
      <c r="Q154" s="37"/>
      <c r="R154" s="37"/>
      <c r="S154" s="37"/>
      <c r="T154" s="37"/>
      <c r="U154" s="37"/>
      <c r="V154" s="37"/>
      <c r="W154" s="37"/>
    </row>
    <row r="155" spans="1:23" s="12" customFormat="1" ht="12.75">
      <c r="A155" s="38"/>
      <c r="B155" s="37"/>
      <c r="C155" s="37"/>
      <c r="D155" s="39"/>
      <c r="E155" s="40"/>
      <c r="F155" s="41"/>
      <c r="G155" s="31"/>
      <c r="H155" s="39"/>
      <c r="I155" s="31"/>
      <c r="J155" s="36"/>
      <c r="K155" s="37"/>
      <c r="L155" s="37"/>
      <c r="M155" s="37"/>
      <c r="N155" s="37"/>
      <c r="O155" s="37"/>
      <c r="P155" s="37"/>
      <c r="Q155" s="37"/>
      <c r="R155" s="37"/>
      <c r="S155" s="37"/>
      <c r="T155" s="37"/>
      <c r="U155" s="37"/>
      <c r="V155" s="37"/>
      <c r="W155" s="37"/>
    </row>
    <row r="156" spans="1:23" s="12" customFormat="1" ht="12.75">
      <c r="A156" s="38"/>
      <c r="B156" s="37"/>
      <c r="C156" s="37"/>
      <c r="D156" s="39"/>
      <c r="E156" s="40"/>
      <c r="F156" s="41"/>
      <c r="G156" s="31"/>
      <c r="H156" s="39"/>
      <c r="I156" s="31"/>
      <c r="J156" s="36"/>
      <c r="K156" s="37"/>
      <c r="L156" s="37"/>
      <c r="M156" s="37"/>
      <c r="N156" s="37"/>
      <c r="O156" s="37"/>
      <c r="P156" s="37"/>
      <c r="Q156" s="37"/>
      <c r="R156" s="37"/>
      <c r="S156" s="37"/>
      <c r="T156" s="37"/>
      <c r="U156" s="37"/>
      <c r="V156" s="37"/>
      <c r="W156" s="37"/>
    </row>
    <row r="157" spans="1:23" s="12" customFormat="1" ht="12.75">
      <c r="A157" s="38"/>
      <c r="B157" s="37"/>
      <c r="C157" s="37"/>
      <c r="D157" s="39"/>
      <c r="E157" s="40"/>
      <c r="F157" s="41"/>
      <c r="G157" s="31"/>
      <c r="H157" s="39"/>
      <c r="I157" s="31"/>
      <c r="J157" s="36"/>
      <c r="K157" s="37"/>
      <c r="L157" s="37"/>
      <c r="M157" s="37"/>
      <c r="N157" s="37"/>
      <c r="O157" s="37"/>
      <c r="P157" s="37"/>
      <c r="Q157" s="37"/>
      <c r="R157" s="37"/>
      <c r="S157" s="37"/>
      <c r="T157" s="37"/>
      <c r="U157" s="37"/>
      <c r="V157" s="37"/>
      <c r="W157" s="37"/>
    </row>
  </sheetData>
  <printOptions/>
  <pageMargins left="0.75" right="0.75" top="1" bottom="1" header="0.5" footer="0.5"/>
  <pageSetup orientation="landscape" pageOrder="overThenDown" paperSize="9" scale="90"/>
  <headerFooter alignWithMargins="0">
    <oddHeader>&amp;L&amp;C&amp;RNOAA ORR
Drift Card Study Data
&amp;D</oddHeader>
    <oddFooter>&amp;L&amp;C&amp;RPage &amp;P of &amp;N</oddFooter>
  </headerFooter>
</worksheet>
</file>

<file path=xl/worksheets/sheet2.xml><?xml version="1.0" encoding="utf-8"?>
<worksheet xmlns="http://schemas.openxmlformats.org/spreadsheetml/2006/main" xmlns:r="http://schemas.openxmlformats.org/officeDocument/2006/relationships">
  <dimension ref="A1:F33"/>
  <sheetViews>
    <sheetView workbookViewId="0" topLeftCell="A1">
      <selection activeCell="A2" sqref="A2:D2"/>
    </sheetView>
  </sheetViews>
  <sheetFormatPr defaultColWidth="11.00390625" defaultRowHeight="12"/>
  <cols>
    <col min="1" max="4" width="12.875" style="0" customWidth="1"/>
    <col min="5" max="16384" width="11.50390625" style="0" customWidth="1"/>
  </cols>
  <sheetData>
    <row r="1" spans="1:6" ht="15.75">
      <c r="A1" s="50" t="s">
        <v>52</v>
      </c>
      <c r="B1" s="51"/>
      <c r="C1" s="51"/>
      <c r="D1" s="51"/>
      <c r="E1" s="52"/>
      <c r="F1" s="53"/>
    </row>
    <row r="2" spans="1:6" ht="12.75">
      <c r="A2" s="60"/>
      <c r="B2" s="61"/>
      <c r="C2" s="61"/>
      <c r="D2" s="62"/>
      <c r="E2" s="16"/>
      <c r="F2" s="30"/>
    </row>
    <row r="3" spans="1:6" ht="12.75">
      <c r="A3" s="66" t="s">
        <v>498</v>
      </c>
      <c r="B3" s="67"/>
      <c r="C3" s="67"/>
      <c r="D3" s="68"/>
      <c r="E3" s="16">
        <f>SUMIF('Card Reports'!$F$2:$F$125,"Oahu",'Card Reports'!$E$2:$E$125)</f>
        <v>151</v>
      </c>
      <c r="F3" s="29"/>
    </row>
    <row r="4" spans="1:6" ht="12.75">
      <c r="A4" s="57" t="s">
        <v>420</v>
      </c>
      <c r="B4" s="58"/>
      <c r="C4" s="58"/>
      <c r="D4" s="59"/>
      <c r="E4" s="16"/>
      <c r="F4" s="29">
        <f>SUMIF('Card Reports'!$J$2:$J$125,TRUE,'Card Reports'!$E$2:$E$125)</f>
        <v>1</v>
      </c>
    </row>
    <row r="5" spans="1:6" ht="12.75">
      <c r="A5" s="57" t="s">
        <v>403</v>
      </c>
      <c r="B5" s="58"/>
      <c r="C5" s="58"/>
      <c r="D5" s="59"/>
      <c r="E5" s="16"/>
      <c r="F5" s="29">
        <f>SUMIF('Card Reports'!$K$2:$K$125,TRUE,'Card Reports'!$E$2:$E$125)</f>
        <v>22</v>
      </c>
    </row>
    <row r="6" spans="1:6" ht="12.75">
      <c r="A6" s="57" t="s">
        <v>404</v>
      </c>
      <c r="B6" s="58"/>
      <c r="C6" s="58"/>
      <c r="D6" s="59"/>
      <c r="E6" s="16"/>
      <c r="F6" s="29">
        <f>SUMIF('Card Reports'!$N$2:$N$125,TRUE,'Card Reports'!$E$2:$E$125)</f>
        <v>13</v>
      </c>
    </row>
    <row r="7" spans="1:6" ht="12.75">
      <c r="A7" s="57" t="s">
        <v>449</v>
      </c>
      <c r="B7" s="58"/>
      <c r="C7" s="58"/>
      <c r="D7" s="59"/>
      <c r="E7" s="16"/>
      <c r="F7" s="29">
        <f>SUMIF('Card Reports'!$O$2:$O$125,TRUE,'Card Reports'!$E$2:$E$125)</f>
        <v>12</v>
      </c>
    </row>
    <row r="8" spans="1:6" ht="12.75">
      <c r="A8" s="57" t="s">
        <v>310</v>
      </c>
      <c r="B8" s="58"/>
      <c r="C8" s="58"/>
      <c r="D8" s="59"/>
      <c r="E8" s="16"/>
      <c r="F8" s="29">
        <f>SUMIF('Card Reports'!$R$2:$R$125,TRUE,'Card Reports'!$E$2:$E$125)</f>
        <v>72</v>
      </c>
    </row>
    <row r="9" spans="1:6" ht="12.75">
      <c r="A9" s="57" t="s">
        <v>9</v>
      </c>
      <c r="B9" s="58"/>
      <c r="C9" s="58"/>
      <c r="D9" s="59"/>
      <c r="E9" s="16"/>
      <c r="F9" s="29">
        <f>SUMIF('Card Reports'!$T$2:$T$125,TRUE,'Card Reports'!$E$2:$E$125)</f>
        <v>3</v>
      </c>
    </row>
    <row r="10" spans="1:6" ht="12.75">
      <c r="A10" s="57" t="s">
        <v>32</v>
      </c>
      <c r="B10" s="58"/>
      <c r="C10" s="58"/>
      <c r="D10" s="59"/>
      <c r="E10" s="16"/>
      <c r="F10" s="29">
        <f>SUMIF('Card Reports'!$V$2:$V$125,TRUE,'Card Reports'!$E$2:$E$125)</f>
        <v>8</v>
      </c>
    </row>
    <row r="11" spans="1:6" ht="12.75">
      <c r="A11" s="57" t="s">
        <v>243</v>
      </c>
      <c r="B11" s="58"/>
      <c r="C11" s="58"/>
      <c r="D11" s="59"/>
      <c r="E11" s="16"/>
      <c r="F11" s="29">
        <f>SUMIF('Card Reports'!$X$2:$X$125,TRUE,'Card Reports'!$E$2:$E$125)</f>
        <v>12</v>
      </c>
    </row>
    <row r="12" spans="1:6" ht="12.75">
      <c r="A12" s="57" t="s">
        <v>30</v>
      </c>
      <c r="B12" s="58"/>
      <c r="C12" s="58"/>
      <c r="D12" s="59"/>
      <c r="E12" s="16"/>
      <c r="F12" s="29">
        <f>SUMIF('Card Reports'!$Z$2:$Z$125,TRUE,'Card Reports'!$E$2:$E$125)</f>
        <v>6</v>
      </c>
    </row>
    <row r="13" spans="1:6" ht="12.75">
      <c r="A13" s="57" t="s">
        <v>3</v>
      </c>
      <c r="B13" s="58"/>
      <c r="C13" s="58"/>
      <c r="D13" s="59"/>
      <c r="E13" s="16"/>
      <c r="F13" s="29">
        <f>SUMIF('Card Reports'!$AB$2:$AB$125,TRUE,'Card Reports'!$E$2:$E$125)</f>
        <v>2</v>
      </c>
    </row>
    <row r="14" spans="1:6" ht="12.75">
      <c r="A14" s="60"/>
      <c r="B14" s="61"/>
      <c r="C14" s="61"/>
      <c r="D14" s="62"/>
      <c r="E14" s="16"/>
      <c r="F14" s="30"/>
    </row>
    <row r="15" spans="1:6" ht="12.75">
      <c r="A15" s="66" t="s">
        <v>499</v>
      </c>
      <c r="B15" s="67"/>
      <c r="C15" s="67"/>
      <c r="D15" s="68"/>
      <c r="E15" s="16">
        <f>SUMIF('Card Reports'!$F$2:$F$125,"Maui",'Card Reports'!$E$2:$E$125)</f>
        <v>7</v>
      </c>
      <c r="F15" s="29"/>
    </row>
    <row r="16" spans="1:6" ht="12.75">
      <c r="A16" s="57" t="s">
        <v>403</v>
      </c>
      <c r="B16" s="58"/>
      <c r="C16" s="58"/>
      <c r="D16" s="59"/>
      <c r="E16" s="16"/>
      <c r="F16" s="29">
        <f>SUMIF('Card Reports'!$L$2:$L$125,TRUE,'Card Reports'!$E$2:$E$125)</f>
        <v>5</v>
      </c>
    </row>
    <row r="17" spans="1:6" ht="12.75">
      <c r="A17" s="57" t="s">
        <v>30</v>
      </c>
      <c r="B17" s="58"/>
      <c r="C17" s="58"/>
      <c r="D17" s="59"/>
      <c r="E17" s="16"/>
      <c r="F17" s="29">
        <f>SUMIF('Card Reports'!$AA$2:$AA$125,TRUE,'Card Reports'!$E$2:$E$125)</f>
        <v>1</v>
      </c>
    </row>
    <row r="18" spans="1:6" ht="12.75">
      <c r="A18" s="57" t="s">
        <v>472</v>
      </c>
      <c r="B18" s="58"/>
      <c r="C18" s="58"/>
      <c r="D18" s="59"/>
      <c r="E18" s="16"/>
      <c r="F18" s="29">
        <f>SUMIF('Card Reports'!$AD$2:$AD$125,TRUE,'Card Reports'!$E$2:$E$125)</f>
        <v>1</v>
      </c>
    </row>
    <row r="19" spans="1:6" ht="12.75">
      <c r="A19" s="60"/>
      <c r="B19" s="61"/>
      <c r="C19" s="61"/>
      <c r="D19" s="62"/>
      <c r="E19" s="16"/>
      <c r="F19" s="30"/>
    </row>
    <row r="20" spans="1:6" ht="12.75">
      <c r="A20" s="60" t="s">
        <v>500</v>
      </c>
      <c r="B20" s="61"/>
      <c r="C20" s="61"/>
      <c r="D20" s="62"/>
      <c r="E20" s="16">
        <f>SUMIF('Card Reports'!$F$2:$F$125,"Molokai",'Card Reports'!$E$2:$E$125)</f>
        <v>1</v>
      </c>
      <c r="F20" s="29"/>
    </row>
    <row r="21" spans="1:6" ht="12.75">
      <c r="A21" s="57" t="s">
        <v>403</v>
      </c>
      <c r="B21" s="58"/>
      <c r="C21" s="58"/>
      <c r="D21" s="59"/>
      <c r="E21" s="16"/>
      <c r="F21" s="29">
        <f>SUMIF('Card Reports'!$M$2:$M$125,TRUE,'Card Reports'!$E$2:$E$125)</f>
        <v>1</v>
      </c>
    </row>
    <row r="22" spans="1:6" ht="12.75">
      <c r="A22" s="60"/>
      <c r="B22" s="61"/>
      <c r="C22" s="61"/>
      <c r="D22" s="62"/>
      <c r="E22" s="16"/>
      <c r="F22" s="30"/>
    </row>
    <row r="23" spans="1:6" ht="12.75">
      <c r="A23" s="60" t="s">
        <v>398</v>
      </c>
      <c r="B23" s="61"/>
      <c r="C23" s="61"/>
      <c r="D23" s="62"/>
      <c r="E23" s="16">
        <f>SUMIF('Card Reports'!$F$2:$F$125,"Kauai",'Card Reports'!$E$2:$E$125)</f>
        <v>35</v>
      </c>
      <c r="F23" s="29"/>
    </row>
    <row r="24" spans="1:6" ht="12.75">
      <c r="A24" s="54" t="s">
        <v>449</v>
      </c>
      <c r="B24" s="55"/>
      <c r="C24" s="55"/>
      <c r="D24" s="56"/>
      <c r="E24" s="32"/>
      <c r="F24" s="29">
        <f>SUMIF('Card Reports'!$P$2:$P$125,TRUE,'Card Reports'!$E$2:$E$125)</f>
        <v>1</v>
      </c>
    </row>
    <row r="25" spans="1:6" ht="12.75">
      <c r="A25" s="57" t="s">
        <v>311</v>
      </c>
      <c r="B25" s="58"/>
      <c r="C25" s="58"/>
      <c r="D25" s="59"/>
      <c r="E25" s="16"/>
      <c r="F25" s="29">
        <f>SUMIF('Card Reports'!$Q$2:$Q$125,TRUE,'Card Reports'!$E$2:$E$125)</f>
        <v>8</v>
      </c>
    </row>
    <row r="26" spans="1:6" ht="12.75">
      <c r="A26" s="57" t="s">
        <v>181</v>
      </c>
      <c r="B26" s="58"/>
      <c r="C26" s="58"/>
      <c r="D26" s="59"/>
      <c r="E26" s="16"/>
      <c r="F26" s="29">
        <f>SUMIF('Card Reports'!$S$2:$S$125,TRUE,'Card Reports'!$E$2:$E$125)</f>
        <v>1</v>
      </c>
    </row>
    <row r="27" spans="1:6" ht="12.75">
      <c r="A27" s="57" t="s">
        <v>32</v>
      </c>
      <c r="B27" s="58"/>
      <c r="C27" s="58"/>
      <c r="D27" s="59"/>
      <c r="E27" s="16"/>
      <c r="F27" s="29">
        <f>SUMIF('Card Reports'!$W$2:$W$125,TRUE,'Card Reports'!$E$2:$E$125)</f>
        <v>4</v>
      </c>
    </row>
    <row r="28" spans="1:6" ht="12.75">
      <c r="A28" s="57" t="s">
        <v>243</v>
      </c>
      <c r="B28" s="58"/>
      <c r="C28" s="58"/>
      <c r="D28" s="59"/>
      <c r="E28" s="16"/>
      <c r="F28" s="29">
        <f>SUMIF('Card Reports'!$Y$2:$Y$125,TRUE,'Card Reports'!$E$2:$E$125)</f>
        <v>13</v>
      </c>
    </row>
    <row r="29" spans="1:6" ht="12.75">
      <c r="A29" s="57" t="s">
        <v>9</v>
      </c>
      <c r="B29" s="58"/>
      <c r="C29" s="58"/>
      <c r="D29" s="59"/>
      <c r="E29" s="16"/>
      <c r="F29" s="29">
        <f>SUMIF('Card Reports'!$U$2:$U$125,TRUE,'Card Reports'!$E$2:$E$125)</f>
        <v>2</v>
      </c>
    </row>
    <row r="30" spans="1:6" ht="12.75">
      <c r="A30" s="57" t="s">
        <v>149</v>
      </c>
      <c r="B30" s="58"/>
      <c r="C30" s="58"/>
      <c r="D30" s="59"/>
      <c r="E30" s="16"/>
      <c r="F30" s="29">
        <f>SUMIF('Card Reports'!$AC$2:$AC$125,TRUE,'Card Reports'!$E$2:$E$125)</f>
        <v>2</v>
      </c>
    </row>
    <row r="31" spans="1:6" ht="12.75">
      <c r="A31" s="57" t="s">
        <v>191</v>
      </c>
      <c r="B31" s="58"/>
      <c r="C31" s="58"/>
      <c r="D31" s="59"/>
      <c r="E31" s="16"/>
      <c r="F31" s="29">
        <f>SUMIF('Card Reports'!$AE$2:$AE$125,TRUE,'Card Reports'!$E$2:$E$125)</f>
        <v>4</v>
      </c>
    </row>
    <row r="32" spans="1:6" ht="12.75">
      <c r="A32" s="60"/>
      <c r="B32" s="61"/>
      <c r="C32" s="61"/>
      <c r="D32" s="62"/>
      <c r="E32" s="16"/>
      <c r="F32" s="30"/>
    </row>
    <row r="33" spans="1:6" ht="12.75">
      <c r="A33" s="63" t="s">
        <v>453</v>
      </c>
      <c r="B33" s="64"/>
      <c r="C33" s="64"/>
      <c r="D33" s="65"/>
      <c r="E33" s="42">
        <f>SUM(E3:E32)</f>
        <v>194</v>
      </c>
      <c r="F33" s="43"/>
    </row>
  </sheetData>
  <mergeCells count="33">
    <mergeCell ref="A14:D14"/>
    <mergeCell ref="A19:D19"/>
    <mergeCell ref="A22:D22"/>
    <mergeCell ref="A32:D32"/>
    <mergeCell ref="A18:D18"/>
    <mergeCell ref="A10:D10"/>
    <mergeCell ref="A15:D15"/>
    <mergeCell ref="A9:D9"/>
    <mergeCell ref="A31:D31"/>
    <mergeCell ref="A29:D29"/>
    <mergeCell ref="A12:D12"/>
    <mergeCell ref="A26:D26"/>
    <mergeCell ref="A17:D17"/>
    <mergeCell ref="A13:D13"/>
    <mergeCell ref="A30:D30"/>
    <mergeCell ref="A3:D3"/>
    <mergeCell ref="A4:D4"/>
    <mergeCell ref="A5:D5"/>
    <mergeCell ref="A6:D6"/>
    <mergeCell ref="A33:D33"/>
    <mergeCell ref="A28:D28"/>
    <mergeCell ref="A21:D21"/>
    <mergeCell ref="A27:D27"/>
    <mergeCell ref="A1:F1"/>
    <mergeCell ref="A24:D24"/>
    <mergeCell ref="A25:D25"/>
    <mergeCell ref="A2:D2"/>
    <mergeCell ref="A16:D16"/>
    <mergeCell ref="A20:D20"/>
    <mergeCell ref="A11:D11"/>
    <mergeCell ref="A23:D23"/>
    <mergeCell ref="A7:D7"/>
    <mergeCell ref="A8:D8"/>
  </mergeCells>
  <printOptions/>
  <pageMargins left="0.75" right="0.75" top="0.75" bottom="0.75" header="0.5" footer="0.5"/>
  <pageSetup orientation="landscape" paperSize="9"/>
  <headerFooter alignWithMargins="0">
    <oddHeader>&amp;L&amp;C&amp;R&amp;10NOAA OR&amp;&amp;R
Hawaii Drift Card Study Data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51"/>
  <sheetViews>
    <sheetView workbookViewId="0" topLeftCell="A1">
      <selection activeCell="A11" sqref="A11:D11"/>
    </sheetView>
  </sheetViews>
  <sheetFormatPr defaultColWidth="11.00390625" defaultRowHeight="12"/>
  <cols>
    <col min="1" max="4" width="12.875" style="0" customWidth="1"/>
    <col min="5" max="16384" width="11.50390625" style="0" customWidth="1"/>
  </cols>
  <sheetData>
    <row r="1" spans="1:6" ht="15.75">
      <c r="A1" s="50" t="s">
        <v>53</v>
      </c>
      <c r="B1" s="73"/>
      <c r="C1" s="73"/>
      <c r="D1" s="73"/>
      <c r="E1" s="73"/>
      <c r="F1" s="74"/>
    </row>
    <row r="2" spans="1:6" ht="12.75">
      <c r="A2" s="66" t="s">
        <v>436</v>
      </c>
      <c r="B2" s="75"/>
      <c r="C2" s="75"/>
      <c r="D2" s="62"/>
      <c r="E2" s="29">
        <f>SUMIF('Card Reports'!$A$2:$A$125,"001",'Card Reports'!$E$2:$E$125)</f>
        <v>1</v>
      </c>
      <c r="F2" s="30"/>
    </row>
    <row r="3" spans="1:6" ht="12.75">
      <c r="A3" s="57" t="s">
        <v>406</v>
      </c>
      <c r="B3" s="58"/>
      <c r="C3" s="58"/>
      <c r="D3" s="59"/>
      <c r="E3" s="29"/>
      <c r="F3" s="29">
        <f>SUMIF('Card Reports'!$J$2:$J$125,TRUE,'Card Reports'!$E$2:$E$125)</f>
        <v>1</v>
      </c>
    </row>
    <row r="4" spans="1:6" ht="12.75">
      <c r="A4" s="66" t="s">
        <v>377</v>
      </c>
      <c r="B4" s="75"/>
      <c r="C4" s="75"/>
      <c r="D4" s="62"/>
      <c r="E4" s="29">
        <f>SUMIF('Card Reports'!$A$2:$A$125,"002",'Card Reports'!$E$2:$E$125)</f>
        <v>28</v>
      </c>
      <c r="F4" s="29"/>
    </row>
    <row r="5" spans="1:6" ht="12.75">
      <c r="A5" s="57" t="s">
        <v>406</v>
      </c>
      <c r="B5" s="58"/>
      <c r="C5" s="58"/>
      <c r="D5" s="59"/>
      <c r="E5" s="29"/>
      <c r="F5" s="29">
        <f>SUMIF('Card Reports'!$K$2:$K$125,TRUE,'Card Reports'!$E$2:$E$125)</f>
        <v>22</v>
      </c>
    </row>
    <row r="6" spans="1:6" ht="12.75">
      <c r="A6" s="57" t="s">
        <v>184</v>
      </c>
      <c r="B6" s="58"/>
      <c r="C6" s="58"/>
      <c r="D6" s="59"/>
      <c r="E6" s="29"/>
      <c r="F6" s="29">
        <f>SUMIF('Card Reports'!$L$2:$L$125,TRUE,'Card Reports'!$E$2:$E$125)</f>
        <v>5</v>
      </c>
    </row>
    <row r="7" spans="1:6" ht="12.75">
      <c r="A7" s="57" t="s">
        <v>466</v>
      </c>
      <c r="B7" s="58"/>
      <c r="C7" s="58"/>
      <c r="D7" s="59"/>
      <c r="E7" s="29"/>
      <c r="F7" s="29">
        <f>SUMIF('Card Reports'!$M$2:$M$125,TRUE,'Card Reports'!$E$2:$E$125)</f>
        <v>1</v>
      </c>
    </row>
    <row r="8" spans="1:6" ht="12.75">
      <c r="A8" s="76" t="s">
        <v>277</v>
      </c>
      <c r="B8" s="77"/>
      <c r="C8" s="77"/>
      <c r="D8" s="77"/>
      <c r="E8" s="29">
        <f>SUMIF('Card Reports'!$A$2:$A$125,"K1",'Card Reports'!$E$2:$E$125)</f>
        <v>13</v>
      </c>
      <c r="F8" s="29"/>
    </row>
    <row r="9" spans="1:6" ht="12.75">
      <c r="A9" s="57" t="s">
        <v>406</v>
      </c>
      <c r="B9" s="58"/>
      <c r="C9" s="58"/>
      <c r="D9" s="59"/>
      <c r="E9" s="29"/>
      <c r="F9" s="29">
        <f>SUMIF('Card Reports'!$N$2:$N$125,TRUE,'Card Reports'!$E$2:$E$125)</f>
        <v>13</v>
      </c>
    </row>
    <row r="10" spans="1:6" ht="12.75">
      <c r="A10" s="66" t="s">
        <v>175</v>
      </c>
      <c r="B10" s="75"/>
      <c r="C10" s="75"/>
      <c r="D10" s="62"/>
      <c r="E10" s="29">
        <f>SUMIF('Card Reports'!$A$2:$A$125,"003",'Card Reports'!$E$2:$E$125)</f>
        <v>0</v>
      </c>
      <c r="F10" s="29"/>
    </row>
    <row r="11" spans="1:6" ht="12.75">
      <c r="A11" s="66" t="s">
        <v>188</v>
      </c>
      <c r="B11" s="75"/>
      <c r="C11" s="75"/>
      <c r="D11" s="62"/>
      <c r="E11" s="29">
        <f>SUMIF('Card Reports'!$A$2:$A$125,"004",'Card Reports'!$E$2:$E$125)</f>
        <v>13</v>
      </c>
      <c r="F11" s="29"/>
    </row>
    <row r="12" spans="1:6" ht="12.75">
      <c r="A12" s="57" t="s">
        <v>406</v>
      </c>
      <c r="B12" s="58"/>
      <c r="C12" s="58"/>
      <c r="D12" s="59"/>
      <c r="E12" s="29"/>
      <c r="F12" s="29">
        <f>SUMIF('Card Reports'!$O$2:$O$125,TRUE,'Card Reports'!$E$2:$E$125)</f>
        <v>12</v>
      </c>
    </row>
    <row r="13" spans="1:6" ht="12.75">
      <c r="A13" s="57" t="s">
        <v>340</v>
      </c>
      <c r="B13" s="58"/>
      <c r="C13" s="58"/>
      <c r="D13" s="59"/>
      <c r="E13" s="29"/>
      <c r="F13" s="29">
        <f>SUMIF('Card Reports'!$P$2:$P$125,TRUE,'Card Reports'!$E$2:$E$125)</f>
        <v>1</v>
      </c>
    </row>
    <row r="14" spans="1:6" ht="12.75">
      <c r="A14" s="60" t="s">
        <v>493</v>
      </c>
      <c r="B14" s="61"/>
      <c r="C14" s="61"/>
      <c r="D14" s="72"/>
      <c r="E14" s="29">
        <f>SUMIF('Card Reports'!$A$2:$A$125,"005",'Card Reports'!$E$2:$E$125)</f>
        <v>8</v>
      </c>
      <c r="F14" s="29"/>
    </row>
    <row r="15" spans="1:6" ht="12.75">
      <c r="A15" s="57" t="s">
        <v>340</v>
      </c>
      <c r="B15" s="58"/>
      <c r="C15" s="58"/>
      <c r="D15" s="59"/>
      <c r="E15" s="29"/>
      <c r="F15" s="29">
        <f>SUMIF('Card Reports'!$Q$2:$Q$125,TRUE,'Card Reports'!$E$2:$E$125)</f>
        <v>8</v>
      </c>
    </row>
    <row r="16" spans="1:6" ht="12.75">
      <c r="A16" s="60" t="s">
        <v>26</v>
      </c>
      <c r="B16" s="61"/>
      <c r="C16" s="61"/>
      <c r="D16" s="72"/>
      <c r="E16" s="29">
        <f>SUMIF('Card Reports'!$A$2:$A$125,"006",'Card Reports'!$E$2:$E$125)</f>
        <v>0</v>
      </c>
      <c r="F16" s="29"/>
    </row>
    <row r="17" spans="1:6" ht="12.75">
      <c r="A17" s="60" t="s">
        <v>109</v>
      </c>
      <c r="B17" s="61"/>
      <c r="C17" s="61"/>
      <c r="D17" s="72"/>
      <c r="E17" s="29">
        <f>SUMIF('Card Reports'!$A$2:$A$125,"007",'Card Reports'!$E$2:$E$125)</f>
        <v>0</v>
      </c>
      <c r="F17" s="29"/>
    </row>
    <row r="18" spans="1:6" ht="12.75">
      <c r="A18" s="60" t="s">
        <v>171</v>
      </c>
      <c r="B18" s="61"/>
      <c r="C18" s="61"/>
      <c r="D18" s="72"/>
      <c r="E18" s="29">
        <f>SUMIF('Card Reports'!$A$2:$A$125,"008",'Card Reports'!$E$2:$E$125)</f>
        <v>0</v>
      </c>
      <c r="F18" s="29"/>
    </row>
    <row r="19" spans="1:6" ht="12.75">
      <c r="A19" s="60" t="s">
        <v>248</v>
      </c>
      <c r="B19" s="61"/>
      <c r="C19" s="61"/>
      <c r="D19" s="72"/>
      <c r="E19" s="29">
        <f>SUMIF('Card Reports'!$A$2:$A$125,"009",'Card Reports'!$E$2:$E$125)</f>
        <v>0</v>
      </c>
      <c r="F19" s="29"/>
    </row>
    <row r="20" spans="1:6" ht="12.75">
      <c r="A20" s="60" t="s">
        <v>75</v>
      </c>
      <c r="B20" s="69"/>
      <c r="C20" s="69"/>
      <c r="D20" s="70"/>
      <c r="E20" s="29">
        <f>SUMIF('Card Reports'!$A$2:$A$125,"010",'Card Reports'!$E$2:$E$125)</f>
        <v>72</v>
      </c>
      <c r="F20" s="29"/>
    </row>
    <row r="21" spans="1:6" ht="12.75">
      <c r="A21" s="57" t="s">
        <v>406</v>
      </c>
      <c r="B21" s="58"/>
      <c r="C21" s="58"/>
      <c r="D21" s="59"/>
      <c r="E21" s="29"/>
      <c r="F21" s="29">
        <f>SUMIF('Card Reports'!$R$2:$R$125,TRUE,'Card Reports'!$E$2:$E$125)</f>
        <v>72</v>
      </c>
    </row>
    <row r="22" spans="1:6" ht="12.75">
      <c r="A22" s="60" t="s">
        <v>6</v>
      </c>
      <c r="B22" s="69"/>
      <c r="C22" s="69"/>
      <c r="D22" s="70"/>
      <c r="E22" s="29">
        <f>SUMIF('Card Reports'!$A$2:$A$125,"011",'Card Reports'!$E$2:$E$125)</f>
        <v>0</v>
      </c>
      <c r="F22" s="29"/>
    </row>
    <row r="23" spans="1:6" ht="12.75">
      <c r="A23" s="60" t="s">
        <v>167</v>
      </c>
      <c r="B23" s="69"/>
      <c r="C23" s="69"/>
      <c r="D23" s="70"/>
      <c r="E23" s="29">
        <f>SUMIF('Card Reports'!$A$2:$A$125,"012",'Card Reports'!$E$2:$E$125)</f>
        <v>1</v>
      </c>
      <c r="F23" s="29"/>
    </row>
    <row r="24" spans="1:6" ht="12.75">
      <c r="A24" s="57" t="s">
        <v>340</v>
      </c>
      <c r="B24" s="58"/>
      <c r="C24" s="58"/>
      <c r="D24" s="59"/>
      <c r="E24" s="29"/>
      <c r="F24" s="29">
        <f>SUMIF('Card Reports'!$S$2:$S$125,TRUE,'Card Reports'!$E$2:$E$125)</f>
        <v>1</v>
      </c>
    </row>
    <row r="25" spans="1:6" ht="12.75">
      <c r="A25" s="71" t="s">
        <v>168</v>
      </c>
      <c r="B25" s="69"/>
      <c r="C25" s="69"/>
      <c r="D25" s="70"/>
      <c r="E25" s="29">
        <f>SUMIF('Card Reports'!$A$2:$A$125,"K2",'Card Reports'!$E$2:$E$125)</f>
        <v>5</v>
      </c>
      <c r="F25" s="29"/>
    </row>
    <row r="26" spans="1:6" ht="12.75">
      <c r="A26" s="57" t="s">
        <v>406</v>
      </c>
      <c r="B26" s="58"/>
      <c r="C26" s="58"/>
      <c r="D26" s="59"/>
      <c r="E26" s="29"/>
      <c r="F26" s="29">
        <f>SUMIF('Card Reports'!$T$2:$T$125,TRUE,'Card Reports'!$E$2:$E$125)</f>
        <v>3</v>
      </c>
    </row>
    <row r="27" spans="1:6" ht="12.75">
      <c r="A27" s="57" t="s">
        <v>340</v>
      </c>
      <c r="B27" s="58"/>
      <c r="C27" s="58"/>
      <c r="D27" s="59"/>
      <c r="E27" s="29"/>
      <c r="F27" s="29">
        <f>SUMIF('Card Reports'!$U$2:$U$125,TRUE,'Card Reports'!$E$2:$E$125)</f>
        <v>2</v>
      </c>
    </row>
    <row r="28" spans="1:6" ht="12.75">
      <c r="A28" s="60" t="s">
        <v>39</v>
      </c>
      <c r="B28" s="69"/>
      <c r="C28" s="69"/>
      <c r="D28" s="70"/>
      <c r="E28" s="29">
        <f>SUMIF('Card Reports'!$A$2:$A$125,"013",'Card Reports'!$E$2:$E$125)</f>
        <v>12</v>
      </c>
      <c r="F28" s="29"/>
    </row>
    <row r="29" spans="1:6" ht="12.75">
      <c r="A29" s="57" t="s">
        <v>406</v>
      </c>
      <c r="B29" s="58"/>
      <c r="C29" s="58"/>
      <c r="D29" s="59"/>
      <c r="E29" s="29"/>
      <c r="F29" s="29">
        <f>SUMIF('Card Reports'!$V$2:$V$125,TRUE,'Card Reports'!$E$2:$E$125)</f>
        <v>8</v>
      </c>
    </row>
    <row r="30" spans="1:6" ht="12.75">
      <c r="A30" s="57" t="s">
        <v>340</v>
      </c>
      <c r="B30" s="58"/>
      <c r="C30" s="58"/>
      <c r="D30" s="59"/>
      <c r="E30" s="29"/>
      <c r="F30" s="29">
        <f>SUMIF('Card Reports'!$W$2:$W$125,TRUE,'Card Reports'!$E$2:$E$125)</f>
        <v>4</v>
      </c>
    </row>
    <row r="31" spans="1:6" ht="12.75">
      <c r="A31" s="60" t="s">
        <v>244</v>
      </c>
      <c r="B31" s="69"/>
      <c r="C31" s="69"/>
      <c r="D31" s="70"/>
      <c r="E31" s="29">
        <f>SUMIF('Card Reports'!$A$2:$A$125,"014",'Card Reports'!$E$2:$E$125)</f>
        <v>25</v>
      </c>
      <c r="F31" s="29"/>
    </row>
    <row r="32" spans="1:6" ht="12.75">
      <c r="A32" s="57" t="s">
        <v>406</v>
      </c>
      <c r="B32" s="58"/>
      <c r="C32" s="58"/>
      <c r="D32" s="59"/>
      <c r="E32" s="29"/>
      <c r="F32" s="29">
        <f>SUMIF('Card Reports'!$X$2:$X$125,TRUE,'Card Reports'!$E$2:$E$125)</f>
        <v>12</v>
      </c>
    </row>
    <row r="33" spans="1:6" ht="12.75">
      <c r="A33" s="57" t="s">
        <v>340</v>
      </c>
      <c r="B33" s="58"/>
      <c r="C33" s="58"/>
      <c r="D33" s="59"/>
      <c r="E33" s="29"/>
      <c r="F33" s="29">
        <f>SUMIF('Card Reports'!$Y$2:$Y$125,TRUE,'Card Reports'!$E$2:$E$125)</f>
        <v>13</v>
      </c>
    </row>
    <row r="34" spans="1:6" ht="12.75">
      <c r="A34" s="71" t="s">
        <v>214</v>
      </c>
      <c r="B34" s="69"/>
      <c r="C34" s="69"/>
      <c r="D34" s="70"/>
      <c r="E34" s="29">
        <f>SUMIF('Card Reports'!$A$2:$A$125,"015",'Card Reports'!$E$2:$E$125)</f>
        <v>7</v>
      </c>
      <c r="F34" s="29"/>
    </row>
    <row r="35" spans="1:6" ht="12.75">
      <c r="A35" s="57" t="s">
        <v>406</v>
      </c>
      <c r="B35" s="58"/>
      <c r="C35" s="58"/>
      <c r="D35" s="59"/>
      <c r="E35" s="29"/>
      <c r="F35" s="29">
        <f>SUMIF('Card Reports'!$Z$2:$Z$125,TRUE,'Card Reports'!$E$2:$E$125)</f>
        <v>6</v>
      </c>
    </row>
    <row r="36" spans="1:6" ht="12.75">
      <c r="A36" s="57" t="s">
        <v>184</v>
      </c>
      <c r="B36" s="58"/>
      <c r="C36" s="58"/>
      <c r="D36" s="59"/>
      <c r="E36" s="29"/>
      <c r="F36" s="29">
        <f>SUMIF('Card Reports'!$AA$2:$AA$125,TRUE,'Card Reports'!$E$2:$E$125)</f>
        <v>1</v>
      </c>
    </row>
    <row r="37" spans="1:6" ht="12.75">
      <c r="A37" s="60" t="s">
        <v>407</v>
      </c>
      <c r="B37" s="61"/>
      <c r="C37" s="61"/>
      <c r="D37" s="72"/>
      <c r="E37" s="29">
        <f>SUMIF('Card Reports'!$A$2:$A$125,"016",'Card Reports'!$E$2:$E$125)</f>
        <v>0</v>
      </c>
      <c r="F37" s="29"/>
    </row>
    <row r="38" spans="1:6" ht="12.75">
      <c r="A38" s="60" t="s">
        <v>314</v>
      </c>
      <c r="B38" s="61"/>
      <c r="C38" s="61"/>
      <c r="D38" s="72"/>
      <c r="E38" s="29">
        <f>SUMIF('Card Reports'!$A$2:$A$125,"017",'Card Reports'!$E$2:$E$125)</f>
        <v>0</v>
      </c>
      <c r="F38" s="29"/>
    </row>
    <row r="39" spans="1:6" ht="12.75">
      <c r="A39" s="60" t="s">
        <v>475</v>
      </c>
      <c r="B39" s="61"/>
      <c r="C39" s="61"/>
      <c r="D39" s="72"/>
      <c r="E39" s="29">
        <f>SUMIF('Card Reports'!$A$2:$A$125,"018",'Card Reports'!$E$2:$E$125)</f>
        <v>0</v>
      </c>
      <c r="F39" s="29"/>
    </row>
    <row r="40" spans="1:6" ht="12.75">
      <c r="A40" s="60" t="s">
        <v>13</v>
      </c>
      <c r="B40" s="61"/>
      <c r="C40" s="61"/>
      <c r="D40" s="72"/>
      <c r="E40" s="29">
        <f>SUMIF('Card Reports'!$A$2:$A$125,"019",'Card Reports'!$E$2:$E$125)</f>
        <v>0</v>
      </c>
      <c r="F40" s="29"/>
    </row>
    <row r="41" spans="1:6" ht="12.75">
      <c r="A41" s="60" t="s">
        <v>14</v>
      </c>
      <c r="B41" s="61"/>
      <c r="C41" s="61"/>
      <c r="D41" s="72"/>
      <c r="E41" s="29">
        <f>SUMIF('Card Reports'!$A$2:$A$125,"020",'Card Reports'!$E$2:$E$125)</f>
        <v>0</v>
      </c>
      <c r="F41" s="29"/>
    </row>
    <row r="42" spans="1:6" ht="12.75">
      <c r="A42" s="60" t="s">
        <v>15</v>
      </c>
      <c r="B42" s="61"/>
      <c r="C42" s="61"/>
      <c r="D42" s="72"/>
      <c r="E42" s="29">
        <f>SUMIF('Card Reports'!$A$2:$A$125,"021",'Card Reports'!$E$2:$E$125)</f>
        <v>2</v>
      </c>
      <c r="F42" s="29"/>
    </row>
    <row r="43" spans="1:6" ht="12.75">
      <c r="A43" s="57" t="s">
        <v>406</v>
      </c>
      <c r="B43" s="58"/>
      <c r="C43" s="58"/>
      <c r="D43" s="59"/>
      <c r="E43" s="29"/>
      <c r="F43" s="29">
        <f>SUMIF('Card Reports'!$AB$2:$AB$125,TRUE,'Card Reports'!$E$2:$E$125)</f>
        <v>2</v>
      </c>
    </row>
    <row r="44" spans="1:6" ht="12.75">
      <c r="A44" s="60" t="s">
        <v>150</v>
      </c>
      <c r="B44" s="61"/>
      <c r="C44" s="61"/>
      <c r="D44" s="72"/>
      <c r="E44" s="29">
        <f>SUMIF('Card Reports'!$A$2:$A$125,"022",'Card Reports'!$E$2:$E$125)</f>
        <v>2</v>
      </c>
      <c r="F44" s="29"/>
    </row>
    <row r="45" spans="1:6" ht="12.75">
      <c r="A45" s="57" t="s">
        <v>340</v>
      </c>
      <c r="B45" s="58"/>
      <c r="C45" s="58"/>
      <c r="D45" s="59"/>
      <c r="E45" s="29"/>
      <c r="F45" s="29">
        <f>SUMIF('Card Reports'!$AC$2:$AC$125,TRUE,'Card Reports'!$E$2:$E$125)</f>
        <v>2</v>
      </c>
    </row>
    <row r="46" spans="1:6" ht="12.75">
      <c r="A46" s="60" t="s">
        <v>98</v>
      </c>
      <c r="B46" s="61"/>
      <c r="C46" s="61"/>
      <c r="D46" s="72"/>
      <c r="E46" s="29">
        <f>SUMIF('Card Reports'!$A$2:$A$125,"023",'Card Reports'!$E$2:$E$125)</f>
        <v>1</v>
      </c>
      <c r="F46" s="29"/>
    </row>
    <row r="47" spans="1:6" ht="12.75">
      <c r="A47" s="57" t="s">
        <v>184</v>
      </c>
      <c r="B47" s="58"/>
      <c r="C47" s="58"/>
      <c r="D47" s="59"/>
      <c r="E47" s="29"/>
      <c r="F47" s="29">
        <f>SUMIF('Card Reports'!$AD$2:$AD$125,TRUE,'Card Reports'!$E$2:$E$125)</f>
        <v>1</v>
      </c>
    </row>
    <row r="48" spans="1:6" ht="12.75">
      <c r="A48" s="60" t="s">
        <v>192</v>
      </c>
      <c r="B48" s="61"/>
      <c r="C48" s="61"/>
      <c r="D48" s="72"/>
      <c r="E48" s="29">
        <f>SUMIF('Card Reports'!$A$2:$A$125,"024",'Card Reports'!$E$2:$E$125)</f>
        <v>4</v>
      </c>
      <c r="F48" s="29"/>
    </row>
    <row r="49" spans="1:6" ht="12.75">
      <c r="A49" s="57" t="s">
        <v>340</v>
      </c>
      <c r="B49" s="58"/>
      <c r="C49" s="58"/>
      <c r="D49" s="59"/>
      <c r="E49" s="29"/>
      <c r="F49" s="29">
        <f>SUMIF('Card Reports'!$AE$2:$AE$125,TRUE,'Card Reports'!$E$2:$E$125)</f>
        <v>4</v>
      </c>
    </row>
    <row r="50" spans="1:6" ht="12.75">
      <c r="A50" s="60"/>
      <c r="B50" s="61"/>
      <c r="C50" s="61"/>
      <c r="D50" s="72"/>
      <c r="E50" s="29"/>
      <c r="F50" s="29"/>
    </row>
    <row r="51" spans="1:6" ht="12.75">
      <c r="A51" s="78" t="s">
        <v>453</v>
      </c>
      <c r="B51" s="79"/>
      <c r="C51" s="79"/>
      <c r="D51" s="80"/>
      <c r="E51" s="44">
        <f>SUM(E2:E50)</f>
        <v>194</v>
      </c>
      <c r="F51" s="29"/>
    </row>
  </sheetData>
  <mergeCells count="51">
    <mergeCell ref="A51:D51"/>
    <mergeCell ref="A44:D44"/>
    <mergeCell ref="A45:D45"/>
    <mergeCell ref="A43:D43"/>
    <mergeCell ref="A50:D50"/>
    <mergeCell ref="A48:D48"/>
    <mergeCell ref="A49:D49"/>
    <mergeCell ref="A46:D46"/>
    <mergeCell ref="A47:D47"/>
    <mergeCell ref="A9:D9"/>
    <mergeCell ref="A10:D10"/>
    <mergeCell ref="A11:D11"/>
    <mergeCell ref="A41:D41"/>
    <mergeCell ref="A40:D40"/>
    <mergeCell ref="A12:D12"/>
    <mergeCell ref="A13:D13"/>
    <mergeCell ref="A17:D17"/>
    <mergeCell ref="A18:D18"/>
    <mergeCell ref="A19:D19"/>
    <mergeCell ref="A2:D2"/>
    <mergeCell ref="A3:D3"/>
    <mergeCell ref="A4:D4"/>
    <mergeCell ref="A8:D8"/>
    <mergeCell ref="A1:F1"/>
    <mergeCell ref="A26:D26"/>
    <mergeCell ref="A28:D28"/>
    <mergeCell ref="A29:D29"/>
    <mergeCell ref="A21:D21"/>
    <mergeCell ref="A22:D22"/>
    <mergeCell ref="A23:D23"/>
    <mergeCell ref="A5:D5"/>
    <mergeCell ref="A6:D6"/>
    <mergeCell ref="A7:D7"/>
    <mergeCell ref="A14:D14"/>
    <mergeCell ref="A15:D15"/>
    <mergeCell ref="A16:D16"/>
    <mergeCell ref="A25:D25"/>
    <mergeCell ref="A24:D24"/>
    <mergeCell ref="A20:D20"/>
    <mergeCell ref="A37:D37"/>
    <mergeCell ref="A39:D39"/>
    <mergeCell ref="A38:D38"/>
    <mergeCell ref="A42:D42"/>
    <mergeCell ref="A27:D27"/>
    <mergeCell ref="A36:D36"/>
    <mergeCell ref="A35:D35"/>
    <mergeCell ref="A33:D33"/>
    <mergeCell ref="A30:D30"/>
    <mergeCell ref="A31:D31"/>
    <mergeCell ref="A34:D34"/>
    <mergeCell ref="A32:D32"/>
  </mergeCells>
  <printOptions/>
  <pageMargins left="0.75" right="0.75" top="0.75" bottom="0.75" header="0.5" footer="0.5"/>
  <pageSetup fitToHeight="1" fitToWidth="1" orientation="landscape" paperSize="9" scale="76"/>
  <headerFooter alignWithMargins="0">
    <oddHeader>&amp;L&amp;C&amp;R&amp;10NOAA OR&amp;&amp;R
Hawaii Drift Card Study Data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NOAA Hazmat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NOAA OR&amp;R Hawaii Drift Card Study Data</dc:title>
  <dc:subject>Oil Spill Response</dc:subject>
  <dc:creator>Staff</dc:creator>
  <cp:keywords>drift card study Hawaii pollutants</cp:keywords>
  <dc:description/>
  <cp:lastModifiedBy>Staff</cp:lastModifiedBy>
  <cp:lastPrinted>2005-02-09T19:22:43Z</cp:lastPrinted>
  <dcterms:created xsi:type="dcterms:W3CDTF">2002-12-19T21:53:20Z</dcterms:created>
  <dcterms:modified xsi:type="dcterms:W3CDTF">2003-10-10T17:53:22Z</dcterms:modified>
  <cp:category/>
  <cp:version/>
  <cp:contentType/>
  <cp:contentStatus/>
</cp:coreProperties>
</file>